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ОПР м.12.19г. в хил. лв." sheetId="1" r:id="rId1"/>
    <sheet name="Баланс актив" sheetId="2" r:id="rId2"/>
    <sheet name="Баланс пасив" sheetId="3" r:id="rId3"/>
    <sheet name="ПП" sheetId="4" r:id="rId4"/>
  </sheets>
  <externalReferences>
    <externalReference r:id="rId5"/>
    <externalReference r:id="rId6"/>
    <externalReference r:id="rId7"/>
  </externalReferences>
  <calcPr calcId="162913"/>
</workbook>
</file>

<file path=xl/calcChain.xml><?xml version="1.0" encoding="utf-8"?>
<calcChain xmlns="http://schemas.openxmlformats.org/spreadsheetml/2006/main">
  <c r="C57" i="3" l="1"/>
  <c r="C53" i="3"/>
  <c r="C52" i="3"/>
  <c r="C49" i="3"/>
  <c r="C48" i="3"/>
  <c r="C47" i="3"/>
  <c r="C46" i="3"/>
  <c r="C45" i="3"/>
  <c r="C44" i="3"/>
  <c r="C36" i="3"/>
  <c r="D32" i="3"/>
  <c r="D37" i="3" s="1"/>
  <c r="C29" i="3"/>
  <c r="C28" i="3"/>
  <c r="C21" i="3"/>
  <c r="C18" i="3"/>
  <c r="C14" i="3"/>
  <c r="C13" i="3"/>
  <c r="C12" i="3"/>
  <c r="C9" i="3"/>
  <c r="C7" i="3"/>
  <c r="C67" i="2"/>
  <c r="C64" i="2"/>
  <c r="D63" i="2"/>
  <c r="C61" i="2"/>
  <c r="C60" i="2"/>
  <c r="C58" i="2"/>
  <c r="D53" i="2"/>
  <c r="C52" i="2"/>
  <c r="C51" i="2"/>
  <c r="C50" i="2"/>
  <c r="C48" i="2"/>
  <c r="C47" i="2"/>
  <c r="C42" i="2"/>
  <c r="C41" i="2"/>
  <c r="C39" i="2"/>
  <c r="C38" i="2"/>
  <c r="C37" i="2"/>
  <c r="D34" i="2"/>
  <c r="D66" i="2" s="1"/>
  <c r="C33" i="2"/>
  <c r="C31" i="2"/>
  <c r="C28" i="2"/>
  <c r="C26" i="2"/>
  <c r="C21" i="2"/>
  <c r="C20" i="2"/>
  <c r="C19" i="2"/>
  <c r="C14" i="2"/>
  <c r="C13" i="2"/>
  <c r="C12" i="2"/>
  <c r="C11" i="2"/>
  <c r="C10" i="2"/>
  <c r="B37" i="1"/>
  <c r="B33" i="1"/>
  <c r="B32" i="1"/>
  <c r="F31" i="1"/>
  <c r="E30" i="1"/>
  <c r="B29" i="1"/>
  <c r="B34" i="1" s="1"/>
  <c r="E28" i="1"/>
  <c r="B26" i="1"/>
  <c r="B24" i="1"/>
  <c r="E23" i="1"/>
  <c r="B23" i="1"/>
  <c r="B22" i="1"/>
  <c r="E20" i="1"/>
  <c r="E18" i="1"/>
  <c r="E17" i="1"/>
  <c r="B17" i="1"/>
  <c r="F16" i="1"/>
  <c r="F32" i="1" s="1"/>
  <c r="F39" i="1" s="1"/>
  <c r="F44" i="1" s="1"/>
  <c r="B16" i="1"/>
  <c r="E15" i="1"/>
  <c r="B15" i="1"/>
  <c r="E14" i="1"/>
  <c r="B14" i="1"/>
  <c r="E13" i="1"/>
  <c r="B13" i="1"/>
  <c r="E12" i="1"/>
  <c r="E16" i="1" s="1"/>
  <c r="B12" i="1"/>
  <c r="B20" i="1" s="1"/>
  <c r="C22" i="2" l="1"/>
  <c r="C53" i="2"/>
  <c r="B27" i="1"/>
  <c r="B35" i="1" s="1"/>
  <c r="B38" i="1" s="1"/>
  <c r="C29" i="2"/>
  <c r="E31" i="1"/>
  <c r="E32" i="1" s="1"/>
  <c r="C63" i="2"/>
  <c r="C23" i="3"/>
  <c r="C32" i="3"/>
  <c r="C37" i="3" s="1"/>
  <c r="C50" i="3"/>
  <c r="C54" i="3"/>
  <c r="C10" i="3"/>
  <c r="C15" i="3"/>
  <c r="C15" i="2"/>
  <c r="C34" i="2" s="1"/>
  <c r="C43" i="2"/>
  <c r="C65" i="2" s="1"/>
  <c r="B36" i="1" l="1"/>
  <c r="E39" i="1"/>
  <c r="E44" i="1" s="1"/>
  <c r="C55" i="3"/>
  <c r="C24" i="3"/>
  <c r="C56" i="3" s="1"/>
  <c r="C66" i="2"/>
  <c r="B39" i="1"/>
  <c r="B43" i="1" s="1"/>
  <c r="B44" i="1" s="1"/>
</calcChain>
</file>

<file path=xl/comments1.xml><?xml version="1.0" encoding="utf-8"?>
<comments xmlns="http://schemas.openxmlformats.org/spreadsheetml/2006/main">
  <authors>
    <author>Author</author>
  </authors>
  <commentList>
    <comment ref="C31" authorId="0" shapeId="0">
      <text>
        <r>
          <rPr>
            <b/>
            <sz val="11"/>
            <color indexed="81"/>
            <rFont val="Tahoma"/>
            <family val="2"/>
            <charset val="204"/>
          </rPr>
          <t>Author:</t>
        </r>
        <r>
          <rPr>
            <sz val="11"/>
            <color indexed="81"/>
            <rFont val="Tahoma"/>
            <family val="2"/>
            <charset val="204"/>
          </rPr>
          <t xml:space="preserve">
АКТЮЕР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C23" authorId="0" shapeId="0">
      <text>
        <r>
          <rPr>
            <b/>
            <sz val="10"/>
            <color indexed="81"/>
            <rFont val="Tahoma"/>
            <family val="2"/>
            <charset val="204"/>
          </rPr>
          <t>Author:</t>
        </r>
        <r>
          <rPr>
            <sz val="10"/>
            <color indexed="81"/>
            <rFont val="Tahoma"/>
            <family val="2"/>
            <charset val="204"/>
          </rPr>
          <t xml:space="preserve">
  (-2253) от ш.0420 и (-7) от ш.0431 +(-1)за изравняване
</t>
        </r>
      </text>
    </comment>
    <comment ref="C44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ш.0512
</t>
        </r>
      </text>
    </comment>
    <comment ref="C4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Дт  159 / Кт 503---ОББ Интерлийз 
</t>
        </r>
        <r>
          <rPr>
            <b/>
            <sz val="9"/>
            <color indexed="81"/>
            <rFont val="Tahoma"/>
            <family val="2"/>
            <charset val="204"/>
          </rPr>
          <t>ш.0513</t>
        </r>
      </text>
    </comment>
  </commentList>
</comments>
</file>

<file path=xl/sharedStrings.xml><?xml version="1.0" encoding="utf-8"?>
<sst xmlns="http://schemas.openxmlformats.org/spreadsheetml/2006/main" count="429" uniqueCount="353">
  <si>
    <t>Отчет</t>
  </si>
  <si>
    <t>за приходите и разходите</t>
  </si>
  <si>
    <t>на "Български пощи" - ЕАД</t>
  </si>
  <si>
    <t xml:space="preserve">към  31.12.2019 г. </t>
  </si>
  <si>
    <t>НАИМЕНОВАНИЕ НА РАЗХОДИТЕ</t>
  </si>
  <si>
    <t>СУМА (хил. лв.)</t>
  </si>
  <si>
    <t>НАИМЕНОВАНИЕ НА ПРИХОДИТЕ</t>
  </si>
  <si>
    <t xml:space="preserve">текуща година </t>
  </si>
  <si>
    <t>предходна година</t>
  </si>
  <si>
    <t>а</t>
  </si>
  <si>
    <t>А.РАЗХОДИ ЗА ОБИЧАЙНАТА ДЕЙНОСТ</t>
  </si>
  <si>
    <t>А. ПРИХОДИ ОТ ОБИЧАЙНАТА ДЕЙНОСТ</t>
  </si>
  <si>
    <t>I.Разходи по икономически елементи</t>
  </si>
  <si>
    <t>I.Нетни приходи от продажби на:</t>
  </si>
  <si>
    <t>1.Разходи за материали</t>
  </si>
  <si>
    <t>1. Продукция</t>
  </si>
  <si>
    <t>2.Разходи за външни услуги</t>
  </si>
  <si>
    <t>2. Стоки</t>
  </si>
  <si>
    <t>3.Разходи за амортизации</t>
  </si>
  <si>
    <t xml:space="preserve">3. Услуги </t>
  </si>
  <si>
    <t>4.Разходи за възнаграждения</t>
  </si>
  <si>
    <t>4. Други</t>
  </si>
  <si>
    <t>5.Разходи за осигуровки</t>
  </si>
  <si>
    <t>Общо за група I :</t>
  </si>
  <si>
    <t>6.Други разходи в т.ч.</t>
  </si>
  <si>
    <t>II. Приходи от финансирания</t>
  </si>
  <si>
    <t xml:space="preserve">  а) обезценка на активи </t>
  </si>
  <si>
    <t>в т.ч. от правителството</t>
  </si>
  <si>
    <t xml:space="preserve">  б) провизии</t>
  </si>
  <si>
    <t>III. Финансови приходи</t>
  </si>
  <si>
    <t>1. Приходи от лихви</t>
  </si>
  <si>
    <t>II. Суми с корективен характер</t>
  </si>
  <si>
    <t>в т.ч. от свързани предприятия</t>
  </si>
  <si>
    <t>1. Балансова стойност на продадени активи</t>
  </si>
  <si>
    <t>2. Разходи за придобиване и ликвидация на дълготрайни активи по стопански начин</t>
  </si>
  <si>
    <t>2. Приходи от участия</t>
  </si>
  <si>
    <t>3. Изменения на запасите от продукция и незавършено производство</t>
  </si>
  <si>
    <t>в т.ч. дивиденти</t>
  </si>
  <si>
    <t>4. Приплоди и прираст на животни</t>
  </si>
  <si>
    <t>3. Положителни разлики от операции с финансови активи и инструменти</t>
  </si>
  <si>
    <t>5. Други суми с корективен характер</t>
  </si>
  <si>
    <t>Общо за група II :</t>
  </si>
  <si>
    <t>4. Положителни разлики от промяна на валутни курсове</t>
  </si>
  <si>
    <t>III.Финансови разходи</t>
  </si>
  <si>
    <t>1.Разходи за лихви в т.ч.</t>
  </si>
  <si>
    <t>5. Други приходи от финансови операции</t>
  </si>
  <si>
    <t>лихви към свързани предприятия</t>
  </si>
  <si>
    <t>2. Отрицателни разлики от операции с финансови активи и инструменти</t>
  </si>
  <si>
    <t>Общо за група III :</t>
  </si>
  <si>
    <t>3. Отрицателни разлики от промяна на валутни курсове</t>
  </si>
  <si>
    <t>Б. Общо приходи от дейността /I+II+III/</t>
  </si>
  <si>
    <t>4. Други разлики по финансови операции</t>
  </si>
  <si>
    <t>В. Загуба от обичайната дейност</t>
  </si>
  <si>
    <t>Б. Общо разходи за дейността / I+II+III/</t>
  </si>
  <si>
    <t>В. Печалба от обичайната дейност</t>
  </si>
  <si>
    <t>IV. Извънредни приходи</t>
  </si>
  <si>
    <t>IV. Извънредни разходи</t>
  </si>
  <si>
    <t>Г. Общо разходи /Б+IV/</t>
  </si>
  <si>
    <t>Д. Счетоводна печалба</t>
  </si>
  <si>
    <t>Г. Общо приходи /Б+IV/</t>
  </si>
  <si>
    <t>V. Разходи за данъци</t>
  </si>
  <si>
    <t>1. Данъци от печалбата</t>
  </si>
  <si>
    <t>Д. Счетоводна загуба</t>
  </si>
  <si>
    <t>2. Други</t>
  </si>
  <si>
    <t>Е. Печалба /Д-V/</t>
  </si>
  <si>
    <t>Е. Загуба /Д+V/</t>
  </si>
  <si>
    <t>Всичко / Г+V+Е/</t>
  </si>
  <si>
    <t>Всичко / Г+Е/</t>
  </si>
  <si>
    <t>ГЛ. СЧЕТОВОДИТЕЛ:</t>
  </si>
  <si>
    <t>ГЛ. ИЗП.ДИРЕКТОР:</t>
  </si>
  <si>
    <t xml:space="preserve">                                        (А. Желева)</t>
  </si>
  <si>
    <t xml:space="preserve">                                       (Д. Дънешки)</t>
  </si>
  <si>
    <t>СЧЕТОВОДЕН  БАЛАНС</t>
  </si>
  <si>
    <t>на  БЪЛГАРСКИ  ПОЩИ   ЕАД</t>
  </si>
  <si>
    <t>към 31.12.2019 г.</t>
  </si>
  <si>
    <t>( хил. лв. )</t>
  </si>
  <si>
    <t>АКТИВ</t>
  </si>
  <si>
    <t>РАЗДЕЛИ, ГРУПИ, СТАТИИ</t>
  </si>
  <si>
    <t>код на реда</t>
  </si>
  <si>
    <t xml:space="preserve">СУМА </t>
  </si>
  <si>
    <t>текуща година (окончателен)</t>
  </si>
  <si>
    <t>предходна  година 31.12.2018г.</t>
  </si>
  <si>
    <t>б</t>
  </si>
  <si>
    <t>А.ДЪЛГОТРАЙНИ АКТИВИ</t>
  </si>
  <si>
    <t>0100</t>
  </si>
  <si>
    <t>1.Сгради,земи,гори и тр. насажд.</t>
  </si>
  <si>
    <t>0011</t>
  </si>
  <si>
    <t>2. Машини, съоръж. и оборудване</t>
  </si>
  <si>
    <t>0012</t>
  </si>
  <si>
    <t>3. Други   Д М А</t>
  </si>
  <si>
    <t>0013</t>
  </si>
  <si>
    <t>4. Разходи за придоб. на  МДА</t>
  </si>
  <si>
    <t>0014</t>
  </si>
  <si>
    <t>5. Инвестиционни имоти</t>
  </si>
  <si>
    <t>Общо група  І</t>
  </si>
  <si>
    <t>0010</t>
  </si>
  <si>
    <t>ІІ.Дълготрайни нематериални активи</t>
  </si>
  <si>
    <t>1. Разх. за учредяване и разширение</t>
  </si>
  <si>
    <t>0021</t>
  </si>
  <si>
    <t xml:space="preserve"> </t>
  </si>
  <si>
    <t>2. Продукти на развойна дейност</t>
  </si>
  <si>
    <t>0022</t>
  </si>
  <si>
    <t>3. Програмни продукти</t>
  </si>
  <si>
    <t>0023</t>
  </si>
  <si>
    <t>4. Патенти,лиценз,ноу-хау, концесии</t>
  </si>
  <si>
    <t>0024</t>
  </si>
  <si>
    <t>5. Други нематериални активи</t>
  </si>
  <si>
    <t>0025</t>
  </si>
  <si>
    <t>Общо група ІІ</t>
  </si>
  <si>
    <t>0020</t>
  </si>
  <si>
    <t>ІІІ. Дългосрочни финансови активи</t>
  </si>
  <si>
    <t>1.Контролно участие</t>
  </si>
  <si>
    <t>0031</t>
  </si>
  <si>
    <t>2. Значително участие</t>
  </si>
  <si>
    <t>0032</t>
  </si>
  <si>
    <t>3. Малцинствено участие</t>
  </si>
  <si>
    <t>0033</t>
  </si>
  <si>
    <t>4.Отсрочени данъчни активи</t>
  </si>
  <si>
    <t>0034</t>
  </si>
  <si>
    <t>5.Други</t>
  </si>
  <si>
    <t>0035</t>
  </si>
  <si>
    <t>Общо група ІІІ</t>
  </si>
  <si>
    <t>0030</t>
  </si>
  <si>
    <t>IV.Търговска репутация</t>
  </si>
  <si>
    <t>Общо група ІV</t>
  </si>
  <si>
    <t>0040</t>
  </si>
  <si>
    <t>V. Разходи за бъдещи периоди</t>
  </si>
  <si>
    <t>Общо група V :</t>
  </si>
  <si>
    <t>0050</t>
  </si>
  <si>
    <t>ОБЩО  ЗА РАЗДЕЛ А:</t>
  </si>
  <si>
    <t>0150</t>
  </si>
  <si>
    <t>Б.  КРАТКОТРАЙНИ /краткосрочни/  АКТИВИ</t>
  </si>
  <si>
    <t>І. Материални запаси</t>
  </si>
  <si>
    <t>1.Материали</t>
  </si>
  <si>
    <t>0061</t>
  </si>
  <si>
    <t>2. Продукция</t>
  </si>
  <si>
    <t>0062</t>
  </si>
  <si>
    <t>3.  Стоки</t>
  </si>
  <si>
    <t>0063</t>
  </si>
  <si>
    <t>4. Млади животни  и  животни  за угояване</t>
  </si>
  <si>
    <t>0064</t>
  </si>
  <si>
    <t>5. Незавършено производство</t>
  </si>
  <si>
    <t>0065</t>
  </si>
  <si>
    <t>6. Други краткотрайни материални активи</t>
  </si>
  <si>
    <t>0066</t>
  </si>
  <si>
    <t>0060</t>
  </si>
  <si>
    <t xml:space="preserve">ІІ.Краткосрочни вземания                    </t>
  </si>
  <si>
    <t>1. Вземания от свързани предприятия</t>
  </si>
  <si>
    <t>0071</t>
  </si>
  <si>
    <t xml:space="preserve">  в т.ч. дивиденти</t>
  </si>
  <si>
    <t>0072</t>
  </si>
  <si>
    <t>2. Вземания от продажби</t>
  </si>
  <si>
    <t>0073</t>
  </si>
  <si>
    <t>3. Предоставени аванси</t>
  </si>
  <si>
    <t>0074</t>
  </si>
  <si>
    <t>4. Вземания по предоставени търговски заеми</t>
  </si>
  <si>
    <t>0075</t>
  </si>
  <si>
    <t>5.  Съдебни и присъдени вземания</t>
  </si>
  <si>
    <t>0076</t>
  </si>
  <si>
    <t>6.Данъци за възстановяване</t>
  </si>
  <si>
    <t>0077</t>
  </si>
  <si>
    <t>7.Други краткосрочни вземания</t>
  </si>
  <si>
    <t>0078</t>
  </si>
  <si>
    <t>0070</t>
  </si>
  <si>
    <t>ІІІ. Краткосрочни финансови активи</t>
  </si>
  <si>
    <t xml:space="preserve">1.В свързани предприятия                     </t>
  </si>
  <si>
    <t>0081</t>
  </si>
  <si>
    <t>в т.ч.  изкупени собствени акции и облигации</t>
  </si>
  <si>
    <t>0082</t>
  </si>
  <si>
    <t>2.Други краткосрочни инвестиции</t>
  </si>
  <si>
    <t>0083</t>
  </si>
  <si>
    <t>0080</t>
  </si>
  <si>
    <t>IV.Парични средства</t>
  </si>
  <si>
    <t>1.Парични средства в брой</t>
  </si>
  <si>
    <t>0091</t>
  </si>
  <si>
    <t>2.Парични средства в банкови сметки</t>
  </si>
  <si>
    <t>0092</t>
  </si>
  <si>
    <t>3.Блокирани парични средства</t>
  </si>
  <si>
    <t>0093</t>
  </si>
  <si>
    <t>0090</t>
  </si>
  <si>
    <t xml:space="preserve"> V. Разходи за бъдещи  периоди</t>
  </si>
  <si>
    <t>0105</t>
  </si>
  <si>
    <t>СУМА ЗА РАЗДЕЛ Б:</t>
  </si>
  <si>
    <t>0200</t>
  </si>
  <si>
    <t>СУМА НА АКТИВА /А+Б/</t>
  </si>
  <si>
    <t>0300</t>
  </si>
  <si>
    <t>В. Условни активи</t>
  </si>
  <si>
    <t>0350</t>
  </si>
  <si>
    <t>ПАСИВ</t>
  </si>
  <si>
    <t>А.Собствен капитал</t>
  </si>
  <si>
    <t>І. Основен капитал</t>
  </si>
  <si>
    <t>1. Основен капитал</t>
  </si>
  <si>
    <t>0411</t>
  </si>
  <si>
    <t>в т.ч. невнесен капитал</t>
  </si>
  <si>
    <t>0412</t>
  </si>
  <si>
    <t>2.Допълнителен (запасен) капитал</t>
  </si>
  <si>
    <t>0413</t>
  </si>
  <si>
    <t>0410</t>
  </si>
  <si>
    <t>II. Резерви</t>
  </si>
  <si>
    <t>1.  Резерв от преоценки по планове с дефинирани доходи</t>
  </si>
  <si>
    <t>0421</t>
  </si>
  <si>
    <t>2. Резерв от последващи оценки на активите и пасивите</t>
  </si>
  <si>
    <t>0422</t>
  </si>
  <si>
    <t>3. Целеви резерви</t>
  </si>
  <si>
    <t>0423</t>
  </si>
  <si>
    <t>Общо група ІI :</t>
  </si>
  <si>
    <t>0420</t>
  </si>
  <si>
    <t>III. Финансов резултат</t>
  </si>
  <si>
    <t>1. Предходни периоди</t>
  </si>
  <si>
    <t>а) печалба</t>
  </si>
  <si>
    <t>0431</t>
  </si>
  <si>
    <t>б) загуба</t>
  </si>
  <si>
    <t>0432</t>
  </si>
  <si>
    <t>2. Текущ период</t>
  </si>
  <si>
    <t>0433</t>
  </si>
  <si>
    <t>0434</t>
  </si>
  <si>
    <t>0435</t>
  </si>
  <si>
    <t>Общо група  III :</t>
  </si>
  <si>
    <t>0430</t>
  </si>
  <si>
    <t>ОБЩО РАЗДЕЛ А:</t>
  </si>
  <si>
    <t>0400</t>
  </si>
  <si>
    <t>Б.  ДЪЛГОСРОЧНИ ПАСИВИ</t>
  </si>
  <si>
    <t>I. Дългосрочни задължения</t>
  </si>
  <si>
    <t>1.Задължения към свързани предприятия</t>
  </si>
  <si>
    <t>0511</t>
  </si>
  <si>
    <t>2.Задължения по получени банкови заеми</t>
  </si>
  <si>
    <t>0512</t>
  </si>
  <si>
    <t>3.Задължения по финансов лизинг</t>
  </si>
  <si>
    <t>0513</t>
  </si>
  <si>
    <t>4. Отсрочени данъци</t>
  </si>
  <si>
    <t>0514</t>
  </si>
  <si>
    <t>5.Други дългосрочни задължения</t>
  </si>
  <si>
    <t>0515</t>
  </si>
  <si>
    <t>Общо група I :</t>
  </si>
  <si>
    <t>0510</t>
  </si>
  <si>
    <t>ІI.Приходи за бъдещи периоди и финансирания</t>
  </si>
  <si>
    <t>1.Отрицателна репутация</t>
  </si>
  <si>
    <t>0521</t>
  </si>
  <si>
    <t>2.Други приходи за бъдещи периоди</t>
  </si>
  <si>
    <t>0522</t>
  </si>
  <si>
    <t>Общо група II :</t>
  </si>
  <si>
    <t>0520</t>
  </si>
  <si>
    <t>ОБЩО РАЗДЕЛ Б:</t>
  </si>
  <si>
    <t>0500</t>
  </si>
  <si>
    <t>В. КРАТКОСРОЧНИ ПАСИВИ</t>
  </si>
  <si>
    <t xml:space="preserve">І.Краткосрочни  задължения                    </t>
  </si>
  <si>
    <t>0611</t>
  </si>
  <si>
    <t xml:space="preserve"> в  т.ч. дивиденти</t>
  </si>
  <si>
    <t>0605</t>
  </si>
  <si>
    <t>0612</t>
  </si>
  <si>
    <t>0613</t>
  </si>
  <si>
    <t>4.Задължения към доставчици</t>
  </si>
  <si>
    <t>0614</t>
  </si>
  <si>
    <t>5.Получени аванси</t>
  </si>
  <si>
    <t>0615</t>
  </si>
  <si>
    <t>6.Задължения към бюджета</t>
  </si>
  <si>
    <t>0616</t>
  </si>
  <si>
    <t>7.Задължения към персонала</t>
  </si>
  <si>
    <t>0617</t>
  </si>
  <si>
    <t>8.Задължения към социално осигуряване</t>
  </si>
  <si>
    <t>0618</t>
  </si>
  <si>
    <t>9.Други краткосрочни задължения</t>
  </si>
  <si>
    <t>0619</t>
  </si>
  <si>
    <t xml:space="preserve">Общо група I </t>
  </si>
  <si>
    <t>0610</t>
  </si>
  <si>
    <t>1. Приходи за бъдещи периоди</t>
  </si>
  <si>
    <t>0621</t>
  </si>
  <si>
    <t>2. Финансирания</t>
  </si>
  <si>
    <t>0622</t>
  </si>
  <si>
    <t xml:space="preserve">Общо група II </t>
  </si>
  <si>
    <t>0620</t>
  </si>
  <si>
    <t>ОБЩО РАЗДЕЛ В</t>
  </si>
  <si>
    <t>0600</t>
  </si>
  <si>
    <t>СУМА НА ПАСИВА /А+Б+В/</t>
  </si>
  <si>
    <t>0800</t>
  </si>
  <si>
    <t>Д. Условни пасиви</t>
  </si>
  <si>
    <t>0850</t>
  </si>
  <si>
    <t>дата: 31.12.2019г. ГЛ. СЧЕТОВОДИТЕЛ:</t>
  </si>
  <si>
    <t xml:space="preserve"> ГЛ. ИЗПЪЛНИТЕЛЕН ДИРЕКТОР:</t>
  </si>
  <si>
    <t xml:space="preserve">                                                                                 (А.Желева)</t>
  </si>
  <si>
    <t xml:space="preserve">                                                                                                            (Д.Дънешки)</t>
  </si>
  <si>
    <t>ОТЧЕТ</t>
  </si>
  <si>
    <t>за паричните потоци по косвения метод</t>
  </si>
  <si>
    <t>на БЪЛГАРСКИ ПОЩИ ЕАД</t>
  </si>
  <si>
    <t>към  31 декември  2019 г.</t>
  </si>
  <si>
    <t>(хил. лв.)</t>
  </si>
  <si>
    <t>Наименование на паричните потоци</t>
  </si>
  <si>
    <t>Текущ              период</t>
  </si>
  <si>
    <t>Предходен период</t>
  </si>
  <si>
    <t>А.</t>
  </si>
  <si>
    <t>Парични потоци от основна дейност</t>
  </si>
  <si>
    <t>1.</t>
  </si>
  <si>
    <t>Финансов резултат - печалба/загуба</t>
  </si>
  <si>
    <t>2.</t>
  </si>
  <si>
    <t>Елиминиране на приходи и разходи, посочени в отчета за приходите и разходите - като компенсиран финансов резултат, от:</t>
  </si>
  <si>
    <t>а)</t>
  </si>
  <si>
    <t>инвестиционна дейност</t>
  </si>
  <si>
    <t>б)</t>
  </si>
  <si>
    <t>финансова дейност</t>
  </si>
  <si>
    <t>в)</t>
  </si>
  <si>
    <t>данъци от печалбата</t>
  </si>
  <si>
    <t>3.</t>
  </si>
  <si>
    <t>Счетоводна печалба/загуба от основна дейност</t>
  </si>
  <si>
    <t>4.</t>
  </si>
  <si>
    <t>Корекции за:</t>
  </si>
  <si>
    <t>амортизация</t>
  </si>
  <si>
    <t>резерв от преводи на финансови отчети</t>
  </si>
  <si>
    <t>други</t>
  </si>
  <si>
    <t>5.</t>
  </si>
  <si>
    <t>Изменения на:</t>
  </si>
  <si>
    <t>стоково-материални запаси</t>
  </si>
  <si>
    <t>краткосрочни финансови активи</t>
  </si>
  <si>
    <t>вземания от основна дейност</t>
  </si>
  <si>
    <t>г)</t>
  </si>
  <si>
    <t>задължения за основна дейност</t>
  </si>
  <si>
    <t>д)</t>
  </si>
  <si>
    <t>други активи  и пасиви от основна дейност</t>
  </si>
  <si>
    <t>6.</t>
  </si>
  <si>
    <t>Парични средства от основна дейност</t>
  </si>
  <si>
    <t>7.</t>
  </si>
  <si>
    <t>Намаление на паричните средства от:</t>
  </si>
  <si>
    <t>плащания за данъци от печалбата</t>
  </si>
  <si>
    <t>плащания при разпределение на печалби</t>
  </si>
  <si>
    <t>Нетен паричен поток от основна дейност (А)</t>
  </si>
  <si>
    <t>Б.</t>
  </si>
  <si>
    <t>Парични потоци от инвестиционна дейност</t>
  </si>
  <si>
    <t>Приходи и разходи, посочени в отчета за приходите и разходите - като компенсиран финансов резултат, от инвестиционна дейност</t>
  </si>
  <si>
    <t>дълготрайните активи</t>
  </si>
  <si>
    <t>краткосрочните финансови активи</t>
  </si>
  <si>
    <t>вземанията от инвестиционна дейност</t>
  </si>
  <si>
    <t>задълженията за  инвестиционна дейност</t>
  </si>
  <si>
    <t>други активи  и пасиви от инвестиционна дейност</t>
  </si>
  <si>
    <t>Нетен паричен поток от инвестиционна дейност (Б)</t>
  </si>
  <si>
    <t>В.</t>
  </si>
  <si>
    <t>Парични потоци от финансова дейност</t>
  </si>
  <si>
    <t>Приходи и разходи, посочени в отчета за приходите и разходите - като компенсиран финансов резултат, от финансова дейност</t>
  </si>
  <si>
    <t>финансовите (дългосрочни и краткосрочни) активи</t>
  </si>
  <si>
    <t>вземания от финансова дейност</t>
  </si>
  <si>
    <t>задълженията за финасова дейност</t>
  </si>
  <si>
    <t>паричните капиталовложения (от собствениците)</t>
  </si>
  <si>
    <t>други активи и пасиви от финансова дейност (плащане на обл.заем)</t>
  </si>
  <si>
    <t>Плащания на задължения по лизингови договори</t>
  </si>
  <si>
    <t>Нетен паричен поток от финансова дейност (В)</t>
  </si>
  <si>
    <t>Г.</t>
  </si>
  <si>
    <t>Изменения на паричните средства през периода (А+Б+В)</t>
  </si>
  <si>
    <t>Д.</t>
  </si>
  <si>
    <t>Парични средства в началото на периода</t>
  </si>
  <si>
    <t>Е.</t>
  </si>
  <si>
    <t>Парични средства в края на периода</t>
  </si>
  <si>
    <t xml:space="preserve">                ГЛ. ИЗП. ДИРЕКТОР:</t>
  </si>
  <si>
    <t xml:space="preserve">                                       (А. ЖЕЛЕВА)</t>
  </si>
  <si>
    <t xml:space="preserve">                          </t>
  </si>
  <si>
    <t>(Д. ДЪНЕШКИ)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</si>
</sst>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8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8"/>
      <name val="Arial"/>
      <family val="2"/>
    </font>
    <font>
      <b/>
      <sz val="12"/>
      <name val="Times New Roman"/>
      <family val="1"/>
    </font>
    <font>
      <sz val="12"/>
      <name val="Arial"/>
      <family val="2"/>
      <charset val="204"/>
    </font>
    <font>
      <b/>
      <sz val="10"/>
      <name val="Arial"/>
      <family val="2"/>
    </font>
    <font>
      <b/>
      <sz val="8"/>
      <name val="Arial Cyr"/>
      <charset val="204"/>
    </font>
    <font>
      <b/>
      <sz val="8"/>
      <name val="Arial"/>
      <family val="2"/>
    </font>
    <font>
      <sz val="8"/>
      <name val="Arial"/>
      <family val="2"/>
      <charset val="204"/>
    </font>
    <font>
      <b/>
      <sz val="12"/>
      <name val="Arial"/>
      <family val="2"/>
    </font>
    <font>
      <sz val="12"/>
      <name val="Arial"/>
      <family val="2"/>
    </font>
    <font>
      <sz val="8"/>
      <name val="Arial Cyr"/>
    </font>
    <font>
      <b/>
      <sz val="8"/>
      <name val="Arial Cyr"/>
    </font>
    <font>
      <b/>
      <sz val="12"/>
      <name val="Arial"/>
      <family val="2"/>
      <charset val="204"/>
    </font>
    <font>
      <b/>
      <sz val="12"/>
      <name val="Arial Cyr"/>
      <charset val="204"/>
    </font>
    <font>
      <b/>
      <i/>
      <sz val="11"/>
      <name val="Arial Cyr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b/>
      <sz val="16"/>
      <name val="Times New Roman"/>
      <family val="1"/>
    </font>
    <font>
      <sz val="16"/>
      <name val="Times New Roman"/>
      <family val="1"/>
    </font>
    <font>
      <b/>
      <sz val="16"/>
      <color indexed="39"/>
      <name val="Times New Roman"/>
      <family val="1"/>
    </font>
    <font>
      <i/>
      <sz val="16"/>
      <name val="Times New Roman"/>
      <family val="1"/>
    </font>
    <font>
      <b/>
      <sz val="16"/>
      <color indexed="8"/>
      <name val="Times New Roman"/>
      <family val="1"/>
    </font>
    <font>
      <b/>
      <sz val="12"/>
      <color indexed="8"/>
      <name val="Times New Roman"/>
      <family val="1"/>
    </font>
    <font>
      <sz val="16"/>
      <color indexed="8"/>
      <name val="Times New Roman"/>
      <family val="1"/>
    </font>
    <font>
      <b/>
      <u/>
      <sz val="16"/>
      <name val="Times New Roman"/>
      <family val="1"/>
    </font>
    <font>
      <sz val="16"/>
      <color indexed="10"/>
      <name val="Times New Roman"/>
      <family val="1"/>
    </font>
    <font>
      <sz val="14"/>
      <name val="Arial"/>
      <family val="2"/>
    </font>
    <font>
      <sz val="12"/>
      <color indexed="8"/>
      <name val="Times New Roman"/>
      <family val="1"/>
    </font>
    <font>
      <sz val="12"/>
      <name val="Times New Roman"/>
      <family val="1"/>
    </font>
    <font>
      <sz val="10"/>
      <color indexed="18"/>
      <name val="Arial"/>
      <family val="2"/>
      <charset val="204"/>
    </font>
    <font>
      <b/>
      <sz val="11"/>
      <color indexed="81"/>
      <name val="Tahoma"/>
      <family val="2"/>
      <charset val="204"/>
    </font>
    <font>
      <sz val="11"/>
      <color indexed="81"/>
      <name val="Tahoma"/>
      <family val="2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sz val="11"/>
      <color indexed="10"/>
      <name val="Times New Roman"/>
      <family val="1"/>
    </font>
    <font>
      <b/>
      <sz val="10"/>
      <color rgb="FFFF0000"/>
      <name val="Times New Roman"/>
      <family val="1"/>
    </font>
    <font>
      <i/>
      <sz val="11"/>
      <name val="Times New Roman"/>
      <family val="1"/>
    </font>
    <font>
      <i/>
      <sz val="12"/>
      <name val="Times New Roman"/>
      <family val="1"/>
    </font>
    <font>
      <sz val="12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rgb="FFFF0000"/>
      <name val="Times New Roman"/>
      <family val="1"/>
    </font>
    <font>
      <sz val="11"/>
      <color indexed="9"/>
      <name val="Times New Roman"/>
      <family val="1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Continuous"/>
    </xf>
    <xf numFmtId="0" fontId="6" fillId="0" borderId="6" xfId="0" applyFont="1" applyBorder="1" applyAlignment="1">
      <alignment wrapText="1"/>
    </xf>
    <xf numFmtId="0" fontId="4" fillId="0" borderId="6" xfId="0" applyFont="1" applyBorder="1"/>
    <xf numFmtId="0" fontId="7" fillId="0" borderId="6" xfId="0" applyFont="1" applyBorder="1" applyAlignment="1">
      <alignment wrapText="1"/>
    </xf>
    <xf numFmtId="3" fontId="4" fillId="0" borderId="6" xfId="0" applyNumberFormat="1" applyFont="1" applyBorder="1"/>
    <xf numFmtId="3" fontId="4" fillId="0" borderId="6" xfId="0" applyNumberFormat="1" applyFont="1" applyFill="1" applyBorder="1"/>
    <xf numFmtId="3" fontId="7" fillId="0" borderId="6" xfId="0" applyNumberFormat="1" applyFont="1" applyBorder="1" applyAlignment="1">
      <alignment wrapText="1"/>
    </xf>
    <xf numFmtId="0" fontId="8" fillId="0" borderId="6" xfId="0" applyFont="1" applyBorder="1"/>
    <xf numFmtId="3" fontId="4" fillId="2" borderId="6" xfId="0" applyNumberFormat="1" applyFont="1" applyFill="1" applyBorder="1"/>
    <xf numFmtId="3" fontId="8" fillId="2" borderId="6" xfId="0" applyNumberFormat="1" applyFont="1" applyFill="1" applyBorder="1"/>
    <xf numFmtId="3" fontId="8" fillId="2" borderId="7" xfId="0" applyNumberFormat="1" applyFont="1" applyFill="1" applyBorder="1"/>
    <xf numFmtId="0" fontId="8" fillId="0" borderId="7" xfId="0" applyFont="1" applyBorder="1"/>
    <xf numFmtId="3" fontId="0" fillId="0" borderId="0" xfId="0" applyNumberFormat="1"/>
    <xf numFmtId="3" fontId="7" fillId="2" borderId="6" xfId="0" applyNumberFormat="1" applyFont="1" applyFill="1" applyBorder="1"/>
    <xf numFmtId="3" fontId="9" fillId="2" borderId="6" xfId="0" applyNumberFormat="1" applyFont="1" applyFill="1" applyBorder="1"/>
    <xf numFmtId="0" fontId="8" fillId="0" borderId="8" xfId="0" applyFont="1" applyBorder="1"/>
    <xf numFmtId="3" fontId="7" fillId="2" borderId="8" xfId="0" applyNumberFormat="1" applyFont="1" applyFill="1" applyBorder="1"/>
    <xf numFmtId="3" fontId="4" fillId="2" borderId="9" xfId="0" applyNumberFormat="1" applyFont="1" applyFill="1" applyBorder="1"/>
    <xf numFmtId="3" fontId="10" fillId="2" borderId="6" xfId="0" applyNumberFormat="1" applyFont="1" applyFill="1" applyBorder="1"/>
    <xf numFmtId="3" fontId="4" fillId="2" borderId="7" xfId="0" applyNumberFormat="1" applyFont="1" applyFill="1" applyBorder="1"/>
    <xf numFmtId="3" fontId="4" fillId="2" borderId="10" xfId="0" applyNumberFormat="1" applyFont="1" applyFill="1" applyBorder="1"/>
    <xf numFmtId="0" fontId="7" fillId="0" borderId="6" xfId="0" applyFont="1" applyBorder="1"/>
    <xf numFmtId="0" fontId="7" fillId="0" borderId="10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11" fillId="0" borderId="6" xfId="0" applyFont="1" applyBorder="1" applyAlignment="1">
      <alignment wrapText="1"/>
    </xf>
    <xf numFmtId="3" fontId="7" fillId="2" borderId="6" xfId="0" applyNumberFormat="1" applyFont="1" applyFill="1" applyBorder="1" applyAlignment="1">
      <alignment vertical="center"/>
    </xf>
    <xf numFmtId="3" fontId="9" fillId="2" borderId="10" xfId="0" applyNumberFormat="1" applyFont="1" applyFill="1" applyBorder="1"/>
    <xf numFmtId="3" fontId="4" fillId="2" borderId="8" xfId="0" applyNumberFormat="1" applyFont="1" applyFill="1" applyBorder="1" applyAlignment="1">
      <alignment horizontal="right"/>
    </xf>
    <xf numFmtId="3" fontId="4" fillId="2" borderId="7" xfId="0" applyNumberFormat="1" applyFont="1" applyFill="1" applyBorder="1" applyAlignment="1">
      <alignment horizontal="right"/>
    </xf>
    <xf numFmtId="0" fontId="7" fillId="0" borderId="7" xfId="0" applyFont="1" applyBorder="1"/>
    <xf numFmtId="3" fontId="9" fillId="2" borderId="7" xfId="0" applyNumberFormat="1" applyFont="1" applyFill="1" applyBorder="1"/>
    <xf numFmtId="3" fontId="13" fillId="2" borderId="6" xfId="0" applyNumberFormat="1" applyFont="1" applyFill="1" applyBorder="1"/>
    <xf numFmtId="0" fontId="11" fillId="0" borderId="6" xfId="0" applyFont="1" applyBorder="1"/>
    <xf numFmtId="0" fontId="6" fillId="0" borderId="6" xfId="0" applyFont="1" applyBorder="1"/>
    <xf numFmtId="3" fontId="14" fillId="2" borderId="6" xfId="0" applyNumberFormat="1" applyFont="1" applyFill="1" applyBorder="1"/>
    <xf numFmtId="3" fontId="7" fillId="2" borderId="7" xfId="0" applyNumberFormat="1" applyFont="1" applyFill="1" applyBorder="1"/>
    <xf numFmtId="3" fontId="6" fillId="2" borderId="6" xfId="0" applyNumberFormat="1" applyFont="1" applyFill="1" applyBorder="1"/>
    <xf numFmtId="0" fontId="15" fillId="0" borderId="0" xfId="0" applyFont="1" applyBorder="1"/>
    <xf numFmtId="0" fontId="16" fillId="2" borderId="0" xfId="0" applyFont="1" applyFill="1" applyBorder="1"/>
    <xf numFmtId="0" fontId="15" fillId="2" borderId="0" xfId="0" applyFont="1" applyFill="1" applyBorder="1"/>
    <xf numFmtId="0" fontId="10" fillId="0" borderId="0" xfId="0" applyFont="1"/>
    <xf numFmtId="0" fontId="10" fillId="2" borderId="0" xfId="0" applyFont="1" applyFill="1"/>
    <xf numFmtId="0" fontId="16" fillId="0" borderId="0" xfId="0" applyFont="1"/>
    <xf numFmtId="0" fontId="17" fillId="0" borderId="0" xfId="0" applyFont="1"/>
    <xf numFmtId="0" fontId="19" fillId="0" borderId="0" xfId="0" applyFont="1"/>
    <xf numFmtId="0" fontId="20" fillId="0" borderId="0" xfId="0" applyFont="1" applyBorder="1" applyAlignment="1">
      <alignment horizontal="center"/>
    </xf>
    <xf numFmtId="3" fontId="18" fillId="0" borderId="0" xfId="0" applyNumberFormat="1" applyFont="1" applyBorder="1" applyAlignment="1">
      <alignment horizontal="center"/>
    </xf>
    <xf numFmtId="3" fontId="21" fillId="0" borderId="0" xfId="0" applyNumberFormat="1" applyFont="1" applyBorder="1" applyAlignment="1">
      <alignment horizontal="center"/>
    </xf>
    <xf numFmtId="3" fontId="19" fillId="0" borderId="0" xfId="0" applyNumberFormat="1" applyFont="1" applyBorder="1" applyAlignment="1">
      <alignment horizontal="center"/>
    </xf>
    <xf numFmtId="0" fontId="19" fillId="0" borderId="0" xfId="0" applyFont="1" applyBorder="1"/>
    <xf numFmtId="0" fontId="23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24" fillId="3" borderId="6" xfId="0" applyFont="1" applyFill="1" applyBorder="1" applyAlignment="1">
      <alignment horizontal="center" vertical="center"/>
    </xf>
    <xf numFmtId="0" fontId="18" fillId="0" borderId="6" xfId="0" applyFont="1" applyBorder="1" applyAlignment="1">
      <alignment vertical="center" wrapText="1"/>
    </xf>
    <xf numFmtId="49" fontId="18" fillId="0" borderId="6" xfId="0" applyNumberFormat="1" applyFont="1" applyBorder="1" applyAlignment="1">
      <alignment horizontal="center" vertical="center" wrapText="1"/>
    </xf>
    <xf numFmtId="0" fontId="19" fillId="0" borderId="6" xfId="0" applyFont="1" applyBorder="1" applyAlignment="1">
      <alignment vertical="center"/>
    </xf>
    <xf numFmtId="0" fontId="19" fillId="0" borderId="6" xfId="0" applyFont="1" applyBorder="1" applyAlignment="1">
      <alignment vertical="center" wrapText="1"/>
    </xf>
    <xf numFmtId="49" fontId="19" fillId="0" borderId="6" xfId="0" applyNumberFormat="1" applyFont="1" applyBorder="1" applyAlignment="1">
      <alignment horizontal="center" vertical="center" wrapText="1"/>
    </xf>
    <xf numFmtId="3" fontId="19" fillId="0" borderId="6" xfId="0" applyNumberFormat="1" applyFont="1" applyBorder="1" applyAlignment="1">
      <alignment horizontal="right" vertical="center" wrapText="1"/>
    </xf>
    <xf numFmtId="49" fontId="19" fillId="0" borderId="6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vertical="center"/>
    </xf>
    <xf numFmtId="49" fontId="18" fillId="0" borderId="6" xfId="0" applyNumberFormat="1" applyFont="1" applyBorder="1" applyAlignment="1">
      <alignment horizontal="center" vertical="center"/>
    </xf>
    <xf numFmtId="3" fontId="18" fillId="0" borderId="6" xfId="0" applyNumberFormat="1" applyFont="1" applyFill="1" applyBorder="1" applyAlignment="1">
      <alignment horizontal="right" vertical="center" wrapText="1"/>
    </xf>
    <xf numFmtId="3" fontId="19" fillId="0" borderId="6" xfId="0" applyNumberFormat="1" applyFont="1" applyFill="1" applyBorder="1" applyAlignment="1">
      <alignment horizontal="right" vertical="center" wrapText="1"/>
    </xf>
    <xf numFmtId="0" fontId="18" fillId="0" borderId="6" xfId="0" applyFont="1" applyFill="1" applyBorder="1" applyAlignment="1">
      <alignment horizontal="right" vertical="center" wrapText="1"/>
    </xf>
    <xf numFmtId="0" fontId="18" fillId="0" borderId="6" xfId="0" applyFont="1" applyBorder="1" applyAlignment="1">
      <alignment horizontal="right" vertical="center" wrapText="1"/>
    </xf>
    <xf numFmtId="3" fontId="19" fillId="0" borderId="0" xfId="0" applyNumberFormat="1" applyFont="1"/>
    <xf numFmtId="0" fontId="18" fillId="0" borderId="6" xfId="0" applyFont="1" applyBorder="1" applyAlignment="1">
      <alignment horizontal="left" vertical="center" wrapText="1"/>
    </xf>
    <xf numFmtId="49" fontId="25" fillId="0" borderId="6" xfId="0" applyNumberFormat="1" applyFont="1" applyBorder="1" applyAlignment="1">
      <alignment horizontal="left" vertical="center" wrapText="1"/>
    </xf>
    <xf numFmtId="0" fontId="19" fillId="0" borderId="6" xfId="0" applyFont="1" applyFill="1" applyBorder="1" applyAlignment="1">
      <alignment horizontal="right" vertical="center" wrapText="1"/>
    </xf>
    <xf numFmtId="0" fontId="19" fillId="0" borderId="6" xfId="0" applyFont="1" applyBorder="1" applyAlignment="1">
      <alignment horizontal="right" vertical="center" wrapText="1"/>
    </xf>
    <xf numFmtId="49" fontId="18" fillId="0" borderId="6" xfId="0" applyNumberFormat="1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/>
    </xf>
    <xf numFmtId="3" fontId="18" fillId="2" borderId="6" xfId="0" applyNumberFormat="1" applyFont="1" applyFill="1" applyBorder="1" applyAlignment="1">
      <alignment horizontal="right" vertical="center" wrapText="1"/>
    </xf>
    <xf numFmtId="3" fontId="19" fillId="0" borderId="6" xfId="0" applyNumberFormat="1" applyFont="1" applyFill="1" applyBorder="1" applyAlignment="1">
      <alignment horizontal="right" vertical="center"/>
    </xf>
    <xf numFmtId="3" fontId="19" fillId="0" borderId="6" xfId="0" applyNumberFormat="1" applyFont="1" applyBorder="1" applyAlignment="1">
      <alignment horizontal="right" vertical="center"/>
    </xf>
    <xf numFmtId="3" fontId="19" fillId="2" borderId="6" xfId="0" applyNumberFormat="1" applyFont="1" applyFill="1" applyBorder="1" applyAlignment="1">
      <alignment horizontal="right" vertical="center" wrapText="1"/>
    </xf>
    <xf numFmtId="3" fontId="18" fillId="0" borderId="6" xfId="0" applyNumberFormat="1" applyFont="1" applyBorder="1" applyAlignment="1">
      <alignment horizontal="right" vertical="center" wrapText="1"/>
    </xf>
    <xf numFmtId="4" fontId="19" fillId="0" borderId="0" xfId="0" applyNumberFormat="1" applyFont="1"/>
    <xf numFmtId="3" fontId="19" fillId="0" borderId="6" xfId="0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3" fontId="19" fillId="0" borderId="0" xfId="0" applyNumberFormat="1" applyFont="1" applyAlignment="1">
      <alignment vertical="center"/>
    </xf>
    <xf numFmtId="3" fontId="26" fillId="0" borderId="0" xfId="0" applyNumberFormat="1" applyFont="1" applyAlignment="1">
      <alignment vertical="center"/>
    </xf>
    <xf numFmtId="3" fontId="26" fillId="0" borderId="0" xfId="0" applyNumberFormat="1" applyFont="1"/>
    <xf numFmtId="0" fontId="27" fillId="0" borderId="0" xfId="0" applyFont="1"/>
    <xf numFmtId="0" fontId="28" fillId="3" borderId="6" xfId="0" applyFont="1" applyFill="1" applyBorder="1" applyAlignment="1">
      <alignment horizontal="center" vertical="center"/>
    </xf>
    <xf numFmtId="0" fontId="24" fillId="3" borderId="7" xfId="0" applyFont="1" applyFill="1" applyBorder="1" applyAlignment="1">
      <alignment horizontal="left" vertical="center" wrapText="1"/>
    </xf>
    <xf numFmtId="0" fontId="24" fillId="3" borderId="6" xfId="0" applyFont="1" applyFill="1" applyBorder="1" applyAlignment="1">
      <alignment vertical="center" wrapText="1"/>
    </xf>
    <xf numFmtId="0" fontId="24" fillId="3" borderId="6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vertical="center"/>
    </xf>
    <xf numFmtId="0" fontId="19" fillId="0" borderId="6" xfId="0" applyFont="1" applyBorder="1" applyAlignment="1">
      <alignment horizontal="left" vertical="center"/>
    </xf>
    <xf numFmtId="0" fontId="27" fillId="0" borderId="6" xfId="0" applyFont="1" applyBorder="1"/>
    <xf numFmtId="3" fontId="27" fillId="0" borderId="0" xfId="0" applyNumberFormat="1" applyFont="1"/>
    <xf numFmtId="49" fontId="25" fillId="0" borderId="6" xfId="0" applyNumberFormat="1" applyFont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3" fontId="19" fillId="2" borderId="6" xfId="0" applyNumberFormat="1" applyFont="1" applyFill="1" applyBorder="1" applyAlignment="1">
      <alignment horizontal="right" vertical="center"/>
    </xf>
    <xf numFmtId="3" fontId="18" fillId="0" borderId="6" xfId="0" applyNumberFormat="1" applyFont="1" applyFill="1" applyBorder="1" applyAlignment="1">
      <alignment horizontal="right" vertical="center"/>
    </xf>
    <xf numFmtId="3" fontId="18" fillId="0" borderId="6" xfId="0" applyNumberFormat="1" applyFont="1" applyBorder="1" applyAlignment="1">
      <alignment horizontal="right" vertical="center"/>
    </xf>
    <xf numFmtId="49" fontId="27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0" fontId="33" fillId="0" borderId="0" xfId="0" applyFont="1" applyFill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0" fontId="35" fillId="0" borderId="0" xfId="0" applyFont="1" applyFill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0" fontId="33" fillId="0" borderId="0" xfId="0" applyFont="1" applyFill="1" applyAlignment="1">
      <alignment horizontal="left" vertical="center"/>
    </xf>
    <xf numFmtId="0" fontId="33" fillId="0" borderId="1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left" vertical="center" wrapText="1"/>
    </xf>
    <xf numFmtId="0" fontId="33" fillId="0" borderId="5" xfId="0" applyFont="1" applyFill="1" applyBorder="1" applyAlignment="1">
      <alignment horizontal="center" vertical="center" wrapText="1"/>
    </xf>
    <xf numFmtId="0" fontId="33" fillId="0" borderId="15" xfId="0" applyFont="1" applyFill="1" applyBorder="1" applyAlignment="1">
      <alignment horizontal="center" vertical="center"/>
    </xf>
    <xf numFmtId="0" fontId="33" fillId="0" borderId="16" xfId="0" applyFont="1" applyFill="1" applyBorder="1" applyAlignment="1">
      <alignment horizontal="left" vertical="center"/>
    </xf>
    <xf numFmtId="0" fontId="34" fillId="0" borderId="17" xfId="0" applyFont="1" applyFill="1" applyBorder="1" applyAlignment="1">
      <alignment horizontal="center" vertical="center"/>
    </xf>
    <xf numFmtId="0" fontId="34" fillId="0" borderId="18" xfId="0" applyFont="1" applyFill="1" applyBorder="1" applyAlignment="1">
      <alignment horizontal="left" vertical="center"/>
    </xf>
    <xf numFmtId="0" fontId="37" fillId="0" borderId="18" xfId="0" applyFont="1" applyFill="1" applyBorder="1" applyAlignment="1">
      <alignment horizontal="center" vertical="center"/>
    </xf>
    <xf numFmtId="0" fontId="34" fillId="0" borderId="19" xfId="0" applyFont="1" applyFill="1" applyBorder="1" applyAlignment="1">
      <alignment horizontal="center" vertical="center"/>
    </xf>
    <xf numFmtId="0" fontId="33" fillId="0" borderId="20" xfId="0" applyFont="1" applyFill="1" applyBorder="1" applyAlignment="1">
      <alignment horizontal="center" vertical="center"/>
    </xf>
    <xf numFmtId="0" fontId="33" fillId="0" borderId="6" xfId="0" applyFont="1" applyFill="1" applyBorder="1" applyAlignment="1">
      <alignment horizontal="left" vertical="center"/>
    </xf>
    <xf numFmtId="0" fontId="33" fillId="0" borderId="6" xfId="0" applyFont="1" applyFill="1" applyBorder="1" applyAlignment="1">
      <alignment horizontal="left" vertical="center" wrapText="1"/>
    </xf>
    <xf numFmtId="3" fontId="33" fillId="0" borderId="0" xfId="0" applyNumberFormat="1" applyFont="1" applyFill="1" applyAlignment="1">
      <alignment horizontal="center" vertical="center"/>
    </xf>
    <xf numFmtId="0" fontId="38" fillId="0" borderId="20" xfId="0" applyFont="1" applyFill="1" applyBorder="1" applyAlignment="1">
      <alignment horizontal="center" vertical="center"/>
    </xf>
    <xf numFmtId="0" fontId="38" fillId="0" borderId="6" xfId="0" applyFont="1" applyFill="1" applyBorder="1" applyAlignment="1">
      <alignment horizontal="left" vertical="center"/>
    </xf>
    <xf numFmtId="3" fontId="39" fillId="0" borderId="6" xfId="0" applyNumberFormat="1" applyFont="1" applyFill="1" applyBorder="1" applyAlignment="1">
      <alignment horizontal="center"/>
    </xf>
    <xf numFmtId="3" fontId="39" fillId="0" borderId="21" xfId="0" applyNumberFormat="1" applyFont="1" applyFill="1" applyBorder="1" applyAlignment="1">
      <alignment horizontal="center"/>
    </xf>
    <xf numFmtId="0" fontId="34" fillId="0" borderId="20" xfId="0" applyFont="1" applyFill="1" applyBorder="1" applyAlignment="1">
      <alignment horizontal="center" vertical="center"/>
    </xf>
    <xf numFmtId="0" fontId="34" fillId="0" borderId="6" xfId="0" applyFont="1" applyFill="1" applyBorder="1" applyAlignment="1">
      <alignment horizontal="left" vertical="center"/>
    </xf>
    <xf numFmtId="3" fontId="39" fillId="0" borderId="6" xfId="0" applyNumberFormat="1" applyFont="1" applyBorder="1" applyAlignment="1">
      <alignment horizontal="center"/>
    </xf>
    <xf numFmtId="3" fontId="3" fillId="0" borderId="6" xfId="0" applyNumberFormat="1" applyFont="1" applyFill="1" applyBorder="1" applyAlignment="1">
      <alignment horizontal="center"/>
    </xf>
    <xf numFmtId="3" fontId="3" fillId="0" borderId="21" xfId="0" applyNumberFormat="1" applyFont="1" applyFill="1" applyBorder="1" applyAlignment="1">
      <alignment horizontal="center"/>
    </xf>
    <xf numFmtId="0" fontId="34" fillId="0" borderId="22" xfId="0" applyFont="1" applyFill="1" applyBorder="1" applyAlignment="1">
      <alignment horizontal="center" vertical="center"/>
    </xf>
    <xf numFmtId="0" fontId="34" fillId="0" borderId="23" xfId="0" applyFont="1" applyFill="1" applyBorder="1" applyAlignment="1">
      <alignment horizontal="left" vertical="center"/>
    </xf>
    <xf numFmtId="0" fontId="35" fillId="0" borderId="0" xfId="0" applyFont="1" applyFill="1" applyAlignment="1">
      <alignment horizontal="left" vertical="center"/>
    </xf>
    <xf numFmtId="3" fontId="41" fillId="0" borderId="0" xfId="0" applyNumberFormat="1" applyFont="1" applyFill="1" applyAlignment="1">
      <alignment horizontal="center" vertical="center"/>
    </xf>
    <xf numFmtId="3" fontId="41" fillId="0" borderId="0" xfId="0" applyNumberFormat="1" applyFont="1" applyAlignment="1">
      <alignment horizontal="center" vertical="center"/>
    </xf>
    <xf numFmtId="3" fontId="41" fillId="0" borderId="0" xfId="0" applyNumberFormat="1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left" vertical="center"/>
    </xf>
    <xf numFmtId="3" fontId="34" fillId="0" borderId="0" xfId="0" applyNumberFormat="1" applyFont="1" applyFill="1" applyAlignment="1">
      <alignment horizontal="center" vertical="center"/>
    </xf>
    <xf numFmtId="3" fontId="34" fillId="0" borderId="0" xfId="0" applyNumberFormat="1" applyFont="1" applyAlignment="1">
      <alignment horizontal="center" vertical="center"/>
    </xf>
    <xf numFmtId="0" fontId="34" fillId="0" borderId="0" xfId="0" applyFont="1" applyFill="1" applyAlignment="1">
      <alignment horizontal="left" vertical="center"/>
    </xf>
    <xf numFmtId="0" fontId="42" fillId="0" borderId="0" xfId="0" applyFont="1" applyFill="1" applyAlignment="1">
      <alignment horizontal="center" vertical="center"/>
    </xf>
    <xf numFmtId="0" fontId="43" fillId="0" borderId="0" xfId="0" applyFont="1" applyFill="1" applyAlignment="1">
      <alignment horizontal="center" vertical="center"/>
    </xf>
    <xf numFmtId="3" fontId="29" fillId="0" borderId="6" xfId="0" applyNumberFormat="1" applyFont="1" applyFill="1" applyBorder="1" applyAlignment="1">
      <alignment horizontal="center"/>
    </xf>
    <xf numFmtId="3" fontId="29" fillId="0" borderId="21" xfId="0" applyNumberFormat="1" applyFont="1" applyFill="1" applyBorder="1" applyAlignment="1">
      <alignment horizontal="center"/>
    </xf>
    <xf numFmtId="3" fontId="40" fillId="0" borderId="6" xfId="0" applyNumberFormat="1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21" xfId="0" applyFont="1" applyFill="1" applyBorder="1" applyAlignment="1">
      <alignment horizontal="center"/>
    </xf>
    <xf numFmtId="3" fontId="29" fillId="0" borderId="23" xfId="0" applyNumberFormat="1" applyFont="1" applyFill="1" applyBorder="1" applyAlignment="1">
      <alignment horizontal="center"/>
    </xf>
    <xf numFmtId="3" fontId="29" fillId="0" borderId="24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" fontId="8" fillId="2" borderId="8" xfId="0" applyNumberFormat="1" applyFont="1" applyFill="1" applyBorder="1" applyAlignment="1">
      <alignment horizontal="left" vertical="center" wrapText="1"/>
    </xf>
    <xf numFmtId="3" fontId="8" fillId="2" borderId="7" xfId="0" applyNumberFormat="1" applyFont="1" applyFill="1" applyBorder="1" applyAlignment="1">
      <alignment horizontal="left" vertical="center" wrapText="1"/>
    </xf>
    <xf numFmtId="3" fontId="8" fillId="2" borderId="11" xfId="0" applyNumberFormat="1" applyFont="1" applyFill="1" applyBorder="1" applyAlignment="1">
      <alignment horizontal="left" wrapText="1"/>
    </xf>
    <xf numFmtId="3" fontId="8" fillId="2" borderId="12" xfId="0" applyNumberFormat="1" applyFont="1" applyFill="1" applyBorder="1" applyAlignment="1">
      <alignment horizontal="left" wrapText="1"/>
    </xf>
    <xf numFmtId="3" fontId="8" fillId="2" borderId="10" xfId="0" applyNumberFormat="1" applyFont="1" applyFill="1" applyBorder="1" applyAlignment="1">
      <alignment horizontal="left" vertical="center" wrapText="1"/>
    </xf>
    <xf numFmtId="3" fontId="7" fillId="2" borderId="10" xfId="0" applyNumberFormat="1" applyFont="1" applyFill="1" applyBorder="1" applyAlignment="1">
      <alignment horizontal="center" vertical="center" wrapText="1"/>
    </xf>
    <xf numFmtId="3" fontId="7" fillId="2" borderId="7" xfId="0" applyNumberFormat="1" applyFont="1" applyFill="1" applyBorder="1" applyAlignment="1">
      <alignment horizontal="center" vertical="center" wrapText="1"/>
    </xf>
    <xf numFmtId="3" fontId="7" fillId="2" borderId="10" xfId="0" applyNumberFormat="1" applyFont="1" applyFill="1" applyBorder="1" applyAlignment="1">
      <alignment horizontal="center" vertical="center"/>
    </xf>
    <xf numFmtId="3" fontId="7" fillId="2" borderId="7" xfId="0" applyNumberFormat="1" applyFont="1" applyFill="1" applyBorder="1" applyAlignment="1">
      <alignment horizontal="center" vertical="center"/>
    </xf>
    <xf numFmtId="3" fontId="9" fillId="2" borderId="8" xfId="0" applyNumberFormat="1" applyFont="1" applyFill="1" applyBorder="1" applyAlignment="1">
      <alignment horizontal="right"/>
    </xf>
    <xf numFmtId="3" fontId="9" fillId="2" borderId="7" xfId="0" applyNumberFormat="1" applyFont="1" applyFill="1" applyBorder="1" applyAlignment="1">
      <alignment horizontal="right"/>
    </xf>
    <xf numFmtId="3" fontId="9" fillId="2" borderId="10" xfId="0" applyNumberFormat="1" applyFont="1" applyFill="1" applyBorder="1" applyAlignment="1">
      <alignment horizontal="right"/>
    </xf>
    <xf numFmtId="3" fontId="12" fillId="2" borderId="10" xfId="0" applyNumberFormat="1" applyFont="1" applyFill="1" applyBorder="1" applyAlignment="1">
      <alignment horizontal="center" vertical="center" wrapText="1"/>
    </xf>
    <xf numFmtId="3" fontId="12" fillId="2" borderId="7" xfId="0" applyNumberFormat="1" applyFont="1" applyFill="1" applyBorder="1" applyAlignment="1">
      <alignment horizontal="center" vertical="center" wrapText="1"/>
    </xf>
    <xf numFmtId="3" fontId="12" fillId="2" borderId="10" xfId="0" applyNumberFormat="1" applyFont="1" applyFill="1" applyBorder="1" applyAlignment="1">
      <alignment horizontal="center" vertical="center"/>
    </xf>
    <xf numFmtId="3" fontId="12" fillId="2" borderId="8" xfId="0" applyNumberFormat="1" applyFont="1" applyFill="1" applyBorder="1" applyAlignment="1">
      <alignment horizontal="center" vertical="center"/>
    </xf>
    <xf numFmtId="3" fontId="12" fillId="2" borderId="7" xfId="0" applyNumberFormat="1" applyFont="1" applyFill="1" applyBorder="1" applyAlignment="1">
      <alignment horizontal="center" vertical="center"/>
    </xf>
    <xf numFmtId="3" fontId="6" fillId="2" borderId="10" xfId="0" applyNumberFormat="1" applyFont="1" applyFill="1" applyBorder="1" applyAlignment="1">
      <alignment horizontal="center" vertical="center"/>
    </xf>
    <xf numFmtId="3" fontId="6" fillId="2" borderId="7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3" fontId="18" fillId="0" borderId="6" xfId="0" applyNumberFormat="1" applyFont="1" applyBorder="1" applyAlignment="1">
      <alignment horizontal="center"/>
    </xf>
    <xf numFmtId="0" fontId="22" fillId="3" borderId="6" xfId="0" applyFont="1" applyFill="1" applyBorder="1" applyAlignment="1">
      <alignment horizontal="center" vertical="center" wrapText="1"/>
    </xf>
    <xf numFmtId="0" fontId="22" fillId="3" borderId="6" xfId="0" applyFont="1" applyFill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/>
    </xf>
    <xf numFmtId="0" fontId="23" fillId="3" borderId="10" xfId="0" applyFont="1" applyFill="1" applyBorder="1" applyAlignment="1">
      <alignment horizontal="center" vertical="center" wrapText="1"/>
    </xf>
    <xf numFmtId="0" fontId="23" fillId="3" borderId="7" xfId="0" applyFont="1" applyFill="1" applyBorder="1" applyAlignment="1">
      <alignment horizontal="center" vertical="center" wrapText="1"/>
    </xf>
    <xf numFmtId="0" fontId="23" fillId="3" borderId="13" xfId="0" applyFont="1" applyFill="1" applyBorder="1" applyAlignment="1">
      <alignment horizontal="center" vertical="center"/>
    </xf>
    <xf numFmtId="0" fontId="23" fillId="3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ntcheva/AppData/Local/Microsoft/Windows/INetCache/Content.Outlook/ZZ1VPJCM/OPR_Konto_MTITS_12.2019_&#1086;&#1082;&#1086;&#1085;&#1095;.&#1086;&#1090;&#1095;&#1077;&#1090;_22.06.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OPR/2014/OPR_01_2014/OPRobob_01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ntcheva/AppData/Local/Microsoft/Windows/INetCache/Content.Outlook/ZZ1VPJCM/Balans_12.2019_MTIT&#1057;_&#1086;&#1082;&#1086;&#1085;&#1095;.&#1086;&#1090;&#1095;&#1077;&#1090;_22.06.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ОПР Конто 12.2019"/>
      <sheetName val="ОПР 12.2019 в лв."/>
      <sheetName val="ОПP_12.2019  х.лв."/>
    </sheetNames>
    <sheetDataSet>
      <sheetData sheetId="0" refreshError="1"/>
      <sheetData sheetId="1" refreshError="1"/>
      <sheetData sheetId="2">
        <row r="12">
          <cell r="B12">
            <v>7813700.5300000003</v>
          </cell>
          <cell r="E12">
            <v>1236032</v>
          </cell>
        </row>
        <row r="13">
          <cell r="B13">
            <v>39495801.07</v>
          </cell>
          <cell r="E13">
            <v>3979107</v>
          </cell>
        </row>
        <row r="14">
          <cell r="B14">
            <v>3086694.35</v>
          </cell>
          <cell r="E14">
            <v>100997552</v>
          </cell>
        </row>
        <row r="15">
          <cell r="B15">
            <v>82720401.400000006</v>
          </cell>
          <cell r="E15">
            <v>4277192</v>
          </cell>
        </row>
        <row r="16">
          <cell r="B16">
            <v>22184872.940000001</v>
          </cell>
        </row>
        <row r="17">
          <cell r="B17">
            <v>16425793.25</v>
          </cell>
          <cell r="E17">
            <v>62084380</v>
          </cell>
        </row>
        <row r="18">
          <cell r="E18">
            <v>62005493</v>
          </cell>
        </row>
        <row r="20">
          <cell r="E20">
            <v>5053</v>
          </cell>
        </row>
        <row r="22">
          <cell r="B22">
            <v>1076142.25</v>
          </cell>
        </row>
        <row r="23">
          <cell r="B23">
            <v>0</v>
          </cell>
          <cell r="E23">
            <v>634003.09</v>
          </cell>
        </row>
        <row r="24">
          <cell r="B24">
            <v>-19378.11</v>
          </cell>
        </row>
        <row r="26">
          <cell r="B26">
            <v>0</v>
          </cell>
        </row>
        <row r="28">
          <cell r="E28">
            <v>2084824</v>
          </cell>
        </row>
        <row r="29">
          <cell r="B29">
            <v>401618.54</v>
          </cell>
        </row>
        <row r="30">
          <cell r="E30">
            <v>5369</v>
          </cell>
        </row>
        <row r="32">
          <cell r="B32">
            <v>2185519.8199999998</v>
          </cell>
        </row>
        <row r="33">
          <cell r="B33">
            <v>905854.48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о ОПР"/>
      <sheetName val="31.01.2014"/>
      <sheetName val="към 31.01.2014.х.лв."/>
    </sheetNames>
    <sheetDataSet>
      <sheetData sheetId="0" refreshError="1"/>
      <sheetData sheetId="1" refreshError="1">
        <row r="37">
          <cell r="B37">
            <v>0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s"/>
      <sheetName val="Баланс_Конто 12.2019"/>
      <sheetName val="Баланс актив"/>
      <sheetName val="Баланс пасив"/>
      <sheetName val="Баланс актив 2"/>
      <sheetName val="Баланс пасив 2"/>
      <sheetName val="OPR 31.12.2019г."/>
      <sheetName val="ob.ved 31.12.2019"/>
      <sheetName val="ПП"/>
      <sheetName val="Дан.временни р-ки"/>
    </sheetNames>
    <sheetDataSet>
      <sheetData sheetId="0"/>
      <sheetData sheetId="1">
        <row r="12">
          <cell r="H12">
            <v>5100410.8600000003</v>
          </cell>
        </row>
        <row r="13">
          <cell r="H13">
            <v>17996531.289999999</v>
          </cell>
        </row>
        <row r="14">
          <cell r="H14">
            <v>262856.19</v>
          </cell>
        </row>
        <row r="15">
          <cell r="H15">
            <v>688948.71</v>
          </cell>
        </row>
        <row r="16">
          <cell r="H16">
            <v>1296258.21</v>
          </cell>
        </row>
        <row r="17">
          <cell r="H17">
            <v>2330273.44</v>
          </cell>
        </row>
        <row r="18">
          <cell r="H18">
            <v>0</v>
          </cell>
        </row>
        <row r="19">
          <cell r="H19">
            <v>306164.7</v>
          </cell>
        </row>
        <row r="20">
          <cell r="H20">
            <v>6366000.8300000001</v>
          </cell>
        </row>
        <row r="21">
          <cell r="H21">
            <v>7129.46</v>
          </cell>
        </row>
        <row r="25">
          <cell r="H25">
            <v>49903.65</v>
          </cell>
        </row>
        <row r="26">
          <cell r="H26">
            <v>366620.89</v>
          </cell>
        </row>
        <row r="27">
          <cell r="H27">
            <v>0</v>
          </cell>
        </row>
        <row r="28">
          <cell r="H28">
            <v>17846.62</v>
          </cell>
        </row>
        <row r="32">
          <cell r="H32">
            <v>205</v>
          </cell>
        </row>
        <row r="33">
          <cell r="H33">
            <v>53100</v>
          </cell>
        </row>
        <row r="34">
          <cell r="H34">
            <v>62756680</v>
          </cell>
        </row>
        <row r="42">
          <cell r="H42">
            <v>1110.0999999999999</v>
          </cell>
        </row>
        <row r="43">
          <cell r="H43">
            <v>2838850.85</v>
          </cell>
        </row>
        <row r="44">
          <cell r="H44">
            <v>0</v>
          </cell>
        </row>
        <row r="45">
          <cell r="H45">
            <v>189229.65</v>
          </cell>
        </row>
        <row r="46">
          <cell r="H46">
            <v>70171.62</v>
          </cell>
        </row>
        <row r="47">
          <cell r="H47">
            <v>0</v>
          </cell>
        </row>
        <row r="48">
          <cell r="H48">
            <v>8240.2000000000007</v>
          </cell>
        </row>
        <row r="49">
          <cell r="H49">
            <v>933096.03</v>
          </cell>
        </row>
        <row r="50">
          <cell r="H50">
            <v>73553.64</v>
          </cell>
        </row>
        <row r="51">
          <cell r="H51">
            <v>0</v>
          </cell>
        </row>
        <row r="52">
          <cell r="H52">
            <v>24512.45</v>
          </cell>
        </row>
        <row r="53">
          <cell r="H53">
            <v>0</v>
          </cell>
        </row>
        <row r="54">
          <cell r="H54">
            <v>1483.2</v>
          </cell>
        </row>
        <row r="58">
          <cell r="H58">
            <v>518023.41</v>
          </cell>
        </row>
        <row r="59">
          <cell r="H59">
            <v>9743851.4399999995</v>
          </cell>
        </row>
        <row r="60">
          <cell r="H60">
            <v>3982824.28</v>
          </cell>
        </row>
        <row r="61">
          <cell r="H61">
            <v>45047554.420000002</v>
          </cell>
        </row>
        <row r="62">
          <cell r="H62">
            <v>117993.97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70">
          <cell r="H70">
            <v>0</v>
          </cell>
        </row>
        <row r="71">
          <cell r="H71">
            <v>68633.03</v>
          </cell>
        </row>
        <row r="72">
          <cell r="H72">
            <v>420762.64</v>
          </cell>
        </row>
        <row r="73">
          <cell r="H73">
            <v>0</v>
          </cell>
        </row>
        <row r="76">
          <cell r="H76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0</v>
          </cell>
        </row>
        <row r="86">
          <cell r="H86">
            <v>0</v>
          </cell>
        </row>
        <row r="87">
          <cell r="H87">
            <v>0.78</v>
          </cell>
        </row>
        <row r="88">
          <cell r="H88">
            <v>127305.9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1363073.87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H99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48179.34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1538559.89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H108">
            <v>0</v>
          </cell>
        </row>
        <row r="109">
          <cell r="H109">
            <v>0</v>
          </cell>
        </row>
        <row r="110">
          <cell r="H110">
            <v>44982840.170000002</v>
          </cell>
        </row>
        <row r="111">
          <cell r="H111">
            <v>0</v>
          </cell>
        </row>
        <row r="112">
          <cell r="H112">
            <v>0</v>
          </cell>
        </row>
        <row r="113">
          <cell r="H113">
            <v>6510.16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2763653.77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0">
          <cell r="H120">
            <v>0</v>
          </cell>
        </row>
        <row r="121">
          <cell r="H121">
            <v>115561183</v>
          </cell>
        </row>
        <row r="122">
          <cell r="H122">
            <v>0</v>
          </cell>
        </row>
        <row r="123">
          <cell r="H123">
            <v>300</v>
          </cell>
        </row>
        <row r="124">
          <cell r="H124">
            <v>11164849</v>
          </cell>
        </row>
        <row r="125">
          <cell r="H125">
            <v>0</v>
          </cell>
        </row>
        <row r="126">
          <cell r="H126">
            <v>0.39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54017.72</v>
          </cell>
        </row>
        <row r="131">
          <cell r="H131">
            <v>0</v>
          </cell>
        </row>
        <row r="177">
          <cell r="H177">
            <v>47011.71</v>
          </cell>
        </row>
        <row r="182">
          <cell r="H182">
            <v>80495.33</v>
          </cell>
        </row>
        <row r="183">
          <cell r="H183">
            <v>0</v>
          </cell>
        </row>
        <row r="184">
          <cell r="H184">
            <v>0</v>
          </cell>
        </row>
        <row r="185">
          <cell r="H185">
            <v>6484734.96</v>
          </cell>
        </row>
        <row r="186">
          <cell r="H186">
            <v>0</v>
          </cell>
        </row>
        <row r="187">
          <cell r="H187">
            <v>85885.62</v>
          </cell>
        </row>
        <row r="191">
          <cell r="H191">
            <v>2020667.59</v>
          </cell>
        </row>
        <row r="192">
          <cell r="H192">
            <v>8772.27</v>
          </cell>
        </row>
        <row r="193">
          <cell r="H193">
            <v>-1268519.48</v>
          </cell>
        </row>
        <row r="198">
          <cell r="H198">
            <v>70377</v>
          </cell>
        </row>
        <row r="202">
          <cell r="H202">
            <v>0</v>
          </cell>
        </row>
        <row r="203">
          <cell r="H203">
            <v>1176157.76</v>
          </cell>
        </row>
        <row r="204">
          <cell r="H204">
            <v>0</v>
          </cell>
        </row>
        <row r="211">
          <cell r="H211">
            <v>25810887.079999998</v>
          </cell>
        </row>
        <row r="226">
          <cell r="H226">
            <v>4722381</v>
          </cell>
        </row>
        <row r="227">
          <cell r="H227">
            <v>0</v>
          </cell>
        </row>
        <row r="230">
          <cell r="H230">
            <v>45576804.57</v>
          </cell>
        </row>
        <row r="233">
          <cell r="H233">
            <v>760438.85</v>
          </cell>
        </row>
        <row r="234">
          <cell r="H234">
            <v>26853577.850000001</v>
          </cell>
        </row>
        <row r="235">
          <cell r="H235">
            <v>-6063321.0599999996</v>
          </cell>
        </row>
        <row r="239">
          <cell r="H239">
            <v>-39577386.380000003</v>
          </cell>
        </row>
        <row r="240">
          <cell r="H240">
            <v>5230262.18</v>
          </cell>
        </row>
        <row r="241">
          <cell r="H241">
            <v>-1110662.58</v>
          </cell>
        </row>
        <row r="248">
          <cell r="H248">
            <v>0</v>
          </cell>
        </row>
        <row r="249">
          <cell r="H249">
            <v>15000000</v>
          </cell>
        </row>
        <row r="250">
          <cell r="H250">
            <v>2122649.2999999998</v>
          </cell>
        </row>
        <row r="254">
          <cell r="H254">
            <v>2442883.34</v>
          </cell>
        </row>
        <row r="255">
          <cell r="H255">
            <v>25258213.149999999</v>
          </cell>
        </row>
        <row r="256">
          <cell r="H256">
            <v>0</v>
          </cell>
        </row>
        <row r="257">
          <cell r="H257">
            <v>0</v>
          </cell>
        </row>
        <row r="258">
          <cell r="H258">
            <v>29243.599999999999</v>
          </cell>
        </row>
        <row r="260">
          <cell r="H260">
            <v>6589.63</v>
          </cell>
        </row>
        <row r="261">
          <cell r="H261">
            <v>28246749.399999999</v>
          </cell>
        </row>
        <row r="262">
          <cell r="H262">
            <v>13510197.779999999</v>
          </cell>
        </row>
        <row r="263">
          <cell r="H263">
            <v>5700.21</v>
          </cell>
        </row>
        <row r="264">
          <cell r="H264">
            <v>0</v>
          </cell>
        </row>
        <row r="265">
          <cell r="H265">
            <v>0</v>
          </cell>
        </row>
        <row r="266">
          <cell r="H266">
            <v>0</v>
          </cell>
        </row>
        <row r="267">
          <cell r="H267">
            <v>0</v>
          </cell>
        </row>
        <row r="268">
          <cell r="H268">
            <v>-3703.26</v>
          </cell>
        </row>
        <row r="269">
          <cell r="H269">
            <v>0</v>
          </cell>
        </row>
        <row r="270">
          <cell r="H270">
            <v>0</v>
          </cell>
        </row>
        <row r="271">
          <cell r="H271">
            <v>0</v>
          </cell>
        </row>
        <row r="272">
          <cell r="H272">
            <v>0</v>
          </cell>
        </row>
        <row r="273">
          <cell r="H273">
            <v>1286550.33</v>
          </cell>
        </row>
        <row r="274">
          <cell r="H274">
            <v>648868.64</v>
          </cell>
        </row>
        <row r="275">
          <cell r="H275">
            <v>1342574.2</v>
          </cell>
        </row>
        <row r="276">
          <cell r="H276">
            <v>72786.990000000005</v>
          </cell>
        </row>
        <row r="277">
          <cell r="H277">
            <v>7952.15</v>
          </cell>
        </row>
        <row r="278">
          <cell r="H278">
            <v>621735.21</v>
          </cell>
        </row>
        <row r="279">
          <cell r="H279">
            <v>8060.19</v>
          </cell>
        </row>
        <row r="280">
          <cell r="H280">
            <v>292713.58</v>
          </cell>
        </row>
        <row r="281">
          <cell r="H281" t="str">
            <v xml:space="preserve"> </v>
          </cell>
        </row>
        <row r="286">
          <cell r="H286">
            <v>0</v>
          </cell>
        </row>
        <row r="287">
          <cell r="H287">
            <v>0</v>
          </cell>
        </row>
        <row r="288">
          <cell r="H288">
            <v>0</v>
          </cell>
        </row>
        <row r="289">
          <cell r="H289">
            <v>1873.34</v>
          </cell>
        </row>
        <row r="290">
          <cell r="H290">
            <v>0</v>
          </cell>
        </row>
        <row r="291">
          <cell r="H291">
            <v>0</v>
          </cell>
        </row>
        <row r="292">
          <cell r="H292">
            <v>18015.849999999999</v>
          </cell>
        </row>
        <row r="293">
          <cell r="H293">
            <v>1674230.33</v>
          </cell>
        </row>
        <row r="294">
          <cell r="H294">
            <v>29361.200000000001</v>
          </cell>
        </row>
        <row r="295">
          <cell r="H295">
            <v>0</v>
          </cell>
        </row>
        <row r="296">
          <cell r="H296">
            <v>4840.13</v>
          </cell>
        </row>
        <row r="297">
          <cell r="H297">
            <v>1962954.03</v>
          </cell>
        </row>
        <row r="298">
          <cell r="H298">
            <v>38402.959999999999</v>
          </cell>
        </row>
        <row r="299">
          <cell r="H299">
            <v>56221362.43</v>
          </cell>
        </row>
        <row r="300">
          <cell r="H300">
            <v>9492.3799999999992</v>
          </cell>
        </row>
        <row r="301">
          <cell r="H301">
            <v>1178298.73</v>
          </cell>
        </row>
        <row r="302">
          <cell r="H302">
            <v>0</v>
          </cell>
        </row>
        <row r="303">
          <cell r="H303">
            <v>969772.8</v>
          </cell>
        </row>
        <row r="304">
          <cell r="H304">
            <v>825.88</v>
          </cell>
        </row>
        <row r="305">
          <cell r="H305" t="str">
            <v xml:space="preserve"> </v>
          </cell>
        </row>
        <row r="306">
          <cell r="H306">
            <v>0</v>
          </cell>
        </row>
        <row r="307">
          <cell r="H307">
            <v>6064890.9299999997</v>
          </cell>
        </row>
        <row r="308">
          <cell r="H308">
            <v>69265.52</v>
          </cell>
        </row>
        <row r="309">
          <cell r="H309">
            <v>985771.23</v>
          </cell>
        </row>
        <row r="310">
          <cell r="H310">
            <v>0</v>
          </cell>
        </row>
        <row r="311">
          <cell r="H311">
            <v>0</v>
          </cell>
        </row>
        <row r="312">
          <cell r="H312">
            <v>360166.44</v>
          </cell>
        </row>
        <row r="313">
          <cell r="H313">
            <v>0</v>
          </cell>
        </row>
        <row r="314">
          <cell r="H314">
            <v>145710.92000000001</v>
          </cell>
        </row>
        <row r="315">
          <cell r="H315">
            <v>1998.27</v>
          </cell>
        </row>
        <row r="316">
          <cell r="H316">
            <v>0</v>
          </cell>
        </row>
        <row r="317">
          <cell r="H317">
            <v>603725.75</v>
          </cell>
        </row>
        <row r="318">
          <cell r="H318">
            <v>24591.14</v>
          </cell>
        </row>
        <row r="319">
          <cell r="H319">
            <v>0</v>
          </cell>
        </row>
        <row r="320">
          <cell r="H320">
            <v>1538219.92</v>
          </cell>
        </row>
        <row r="321">
          <cell r="H321">
            <v>0</v>
          </cell>
        </row>
        <row r="322">
          <cell r="H322">
            <v>119713927</v>
          </cell>
        </row>
        <row r="323">
          <cell r="H323">
            <v>0</v>
          </cell>
        </row>
        <row r="324">
          <cell r="H324">
            <v>0</v>
          </cell>
        </row>
        <row r="325">
          <cell r="H325">
            <v>11300586</v>
          </cell>
        </row>
        <row r="326">
          <cell r="H326">
            <v>0</v>
          </cell>
        </row>
        <row r="327">
          <cell r="H327">
            <v>0</v>
          </cell>
        </row>
        <row r="328">
          <cell r="H328">
            <v>0</v>
          </cell>
        </row>
        <row r="329">
          <cell r="H329">
            <v>20187.54</v>
          </cell>
        </row>
        <row r="330">
          <cell r="H330">
            <v>0</v>
          </cell>
        </row>
        <row r="331">
          <cell r="H331">
            <v>54183.05</v>
          </cell>
        </row>
        <row r="332">
          <cell r="H332">
            <v>0</v>
          </cell>
        </row>
        <row r="333">
          <cell r="H333">
            <v>0</v>
          </cell>
        </row>
        <row r="334">
          <cell r="H334">
            <v>0</v>
          </cell>
        </row>
        <row r="335">
          <cell r="H335">
            <v>0</v>
          </cell>
        </row>
        <row r="336">
          <cell r="H336">
            <v>0</v>
          </cell>
        </row>
        <row r="337">
          <cell r="H337">
            <v>0</v>
          </cell>
        </row>
        <row r="338">
          <cell r="H338">
            <v>170.02</v>
          </cell>
        </row>
        <row r="339">
          <cell r="H339">
            <v>0</v>
          </cell>
        </row>
        <row r="340">
          <cell r="H340">
            <v>0</v>
          </cell>
        </row>
        <row r="341">
          <cell r="H341">
            <v>0</v>
          </cell>
        </row>
        <row r="342">
          <cell r="H342">
            <v>0</v>
          </cell>
        </row>
        <row r="343">
          <cell r="H343">
            <v>0</v>
          </cell>
        </row>
        <row r="344">
          <cell r="H344">
            <v>0</v>
          </cell>
        </row>
        <row r="345">
          <cell r="H345">
            <v>0</v>
          </cell>
        </row>
        <row r="346">
          <cell r="H346">
            <v>0</v>
          </cell>
        </row>
        <row r="347">
          <cell r="H347">
            <v>0</v>
          </cell>
        </row>
        <row r="348">
          <cell r="H348">
            <v>0</v>
          </cell>
        </row>
        <row r="349">
          <cell r="H349">
            <v>0</v>
          </cell>
        </row>
        <row r="350">
          <cell r="H350">
            <v>0</v>
          </cell>
        </row>
        <row r="351">
          <cell r="H351">
            <v>0</v>
          </cell>
        </row>
        <row r="352">
          <cell r="H352">
            <v>0</v>
          </cell>
        </row>
        <row r="353">
          <cell r="H353">
            <v>0</v>
          </cell>
        </row>
        <row r="354">
          <cell r="H354">
            <v>0</v>
          </cell>
        </row>
        <row r="355">
          <cell r="H355">
            <v>73897.210000000006</v>
          </cell>
        </row>
        <row r="356">
          <cell r="H356">
            <v>0</v>
          </cell>
        </row>
        <row r="357">
          <cell r="H357">
            <v>0</v>
          </cell>
        </row>
        <row r="358">
          <cell r="H358">
            <v>0</v>
          </cell>
        </row>
        <row r="359">
          <cell r="H359">
            <v>0</v>
          </cell>
        </row>
        <row r="360">
          <cell r="H360">
            <v>0</v>
          </cell>
        </row>
        <row r="361">
          <cell r="H361">
            <v>0</v>
          </cell>
        </row>
        <row r="362">
          <cell r="H362">
            <v>87833.79</v>
          </cell>
        </row>
        <row r="363">
          <cell r="H363">
            <v>0</v>
          </cell>
        </row>
        <row r="364">
          <cell r="H364">
            <v>0</v>
          </cell>
        </row>
        <row r="365">
          <cell r="H365">
            <v>0</v>
          </cell>
        </row>
        <row r="366">
          <cell r="H366">
            <v>0</v>
          </cell>
        </row>
        <row r="367">
          <cell r="H367">
            <v>0</v>
          </cell>
        </row>
        <row r="368">
          <cell r="H368">
            <v>0</v>
          </cell>
        </row>
        <row r="369">
          <cell r="H369">
            <v>0</v>
          </cell>
        </row>
        <row r="370">
          <cell r="H370">
            <v>0.05</v>
          </cell>
        </row>
        <row r="371">
          <cell r="H371">
            <v>0</v>
          </cell>
        </row>
        <row r="372">
          <cell r="H372">
            <v>0</v>
          </cell>
        </row>
        <row r="373">
          <cell r="H373">
            <v>0</v>
          </cell>
        </row>
        <row r="374">
          <cell r="H374">
            <v>0</v>
          </cell>
        </row>
        <row r="375">
          <cell r="H375">
            <v>1891679.49</v>
          </cell>
        </row>
        <row r="376">
          <cell r="H376">
            <v>0</v>
          </cell>
        </row>
        <row r="377">
          <cell r="H377">
            <v>319768.89</v>
          </cell>
        </row>
        <row r="378">
          <cell r="H378">
            <v>0</v>
          </cell>
        </row>
        <row r="379">
          <cell r="H379">
            <v>0</v>
          </cell>
        </row>
        <row r="380">
          <cell r="H380">
            <v>0</v>
          </cell>
        </row>
        <row r="381">
          <cell r="H381">
            <v>0</v>
          </cell>
        </row>
        <row r="382">
          <cell r="H382">
            <v>4712261.2300000004</v>
          </cell>
        </row>
        <row r="383">
          <cell r="H383">
            <v>0</v>
          </cell>
        </row>
        <row r="384">
          <cell r="H384">
            <v>6310135.3700000001</v>
          </cell>
        </row>
        <row r="385">
          <cell r="H385">
            <v>1703904.75</v>
          </cell>
        </row>
        <row r="390">
          <cell r="H390">
            <v>2748389.06</v>
          </cell>
        </row>
        <row r="391">
          <cell r="H391">
            <v>0</v>
          </cell>
        </row>
        <row r="397">
          <cell r="H397">
            <v>0</v>
          </cell>
        </row>
        <row r="398">
          <cell r="H398">
            <v>775712.52</v>
          </cell>
        </row>
        <row r="399">
          <cell r="H399">
            <v>0</v>
          </cell>
        </row>
        <row r="404">
          <cell r="H404">
            <v>25810887.079999998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topLeftCell="A19" workbookViewId="0">
      <selection activeCell="J23" sqref="J23"/>
    </sheetView>
  </sheetViews>
  <sheetFormatPr defaultRowHeight="15" x14ac:dyDescent="0.25"/>
  <cols>
    <col min="1" max="1" width="23.28515625" customWidth="1"/>
    <col min="2" max="2" width="15.85546875" customWidth="1"/>
    <col min="3" max="3" width="15.140625" customWidth="1"/>
    <col min="4" max="4" width="23.85546875" customWidth="1"/>
    <col min="5" max="5" width="15.5703125" customWidth="1"/>
    <col min="6" max="6" width="14.140625" customWidth="1"/>
    <col min="257" max="257" width="23.28515625" customWidth="1"/>
    <col min="258" max="258" width="15.85546875" customWidth="1"/>
    <col min="259" max="259" width="15.140625" customWidth="1"/>
    <col min="260" max="260" width="23.85546875" customWidth="1"/>
    <col min="261" max="261" width="15.5703125" customWidth="1"/>
    <col min="262" max="262" width="14.140625" customWidth="1"/>
    <col min="513" max="513" width="23.28515625" customWidth="1"/>
    <col min="514" max="514" width="15.85546875" customWidth="1"/>
    <col min="515" max="515" width="15.140625" customWidth="1"/>
    <col min="516" max="516" width="23.85546875" customWidth="1"/>
    <col min="517" max="517" width="15.5703125" customWidth="1"/>
    <col min="518" max="518" width="14.140625" customWidth="1"/>
    <col min="769" max="769" width="23.28515625" customWidth="1"/>
    <col min="770" max="770" width="15.85546875" customWidth="1"/>
    <col min="771" max="771" width="15.140625" customWidth="1"/>
    <col min="772" max="772" width="23.85546875" customWidth="1"/>
    <col min="773" max="773" width="15.5703125" customWidth="1"/>
    <col min="774" max="774" width="14.140625" customWidth="1"/>
    <col min="1025" max="1025" width="23.28515625" customWidth="1"/>
    <col min="1026" max="1026" width="15.85546875" customWidth="1"/>
    <col min="1027" max="1027" width="15.140625" customWidth="1"/>
    <col min="1028" max="1028" width="23.85546875" customWidth="1"/>
    <col min="1029" max="1029" width="15.5703125" customWidth="1"/>
    <col min="1030" max="1030" width="14.140625" customWidth="1"/>
    <col min="1281" max="1281" width="23.28515625" customWidth="1"/>
    <col min="1282" max="1282" width="15.85546875" customWidth="1"/>
    <col min="1283" max="1283" width="15.140625" customWidth="1"/>
    <col min="1284" max="1284" width="23.85546875" customWidth="1"/>
    <col min="1285" max="1285" width="15.5703125" customWidth="1"/>
    <col min="1286" max="1286" width="14.140625" customWidth="1"/>
    <col min="1537" max="1537" width="23.28515625" customWidth="1"/>
    <col min="1538" max="1538" width="15.85546875" customWidth="1"/>
    <col min="1539" max="1539" width="15.140625" customWidth="1"/>
    <col min="1540" max="1540" width="23.85546875" customWidth="1"/>
    <col min="1541" max="1541" width="15.5703125" customWidth="1"/>
    <col min="1542" max="1542" width="14.140625" customWidth="1"/>
    <col min="1793" max="1793" width="23.28515625" customWidth="1"/>
    <col min="1794" max="1794" width="15.85546875" customWidth="1"/>
    <col min="1795" max="1795" width="15.140625" customWidth="1"/>
    <col min="1796" max="1796" width="23.85546875" customWidth="1"/>
    <col min="1797" max="1797" width="15.5703125" customWidth="1"/>
    <col min="1798" max="1798" width="14.140625" customWidth="1"/>
    <col min="2049" max="2049" width="23.28515625" customWidth="1"/>
    <col min="2050" max="2050" width="15.85546875" customWidth="1"/>
    <col min="2051" max="2051" width="15.140625" customWidth="1"/>
    <col min="2052" max="2052" width="23.85546875" customWidth="1"/>
    <col min="2053" max="2053" width="15.5703125" customWidth="1"/>
    <col min="2054" max="2054" width="14.140625" customWidth="1"/>
    <col min="2305" max="2305" width="23.28515625" customWidth="1"/>
    <col min="2306" max="2306" width="15.85546875" customWidth="1"/>
    <col min="2307" max="2307" width="15.140625" customWidth="1"/>
    <col min="2308" max="2308" width="23.85546875" customWidth="1"/>
    <col min="2309" max="2309" width="15.5703125" customWidth="1"/>
    <col min="2310" max="2310" width="14.140625" customWidth="1"/>
    <col min="2561" max="2561" width="23.28515625" customWidth="1"/>
    <col min="2562" max="2562" width="15.85546875" customWidth="1"/>
    <col min="2563" max="2563" width="15.140625" customWidth="1"/>
    <col min="2564" max="2564" width="23.85546875" customWidth="1"/>
    <col min="2565" max="2565" width="15.5703125" customWidth="1"/>
    <col min="2566" max="2566" width="14.140625" customWidth="1"/>
    <col min="2817" max="2817" width="23.28515625" customWidth="1"/>
    <col min="2818" max="2818" width="15.85546875" customWidth="1"/>
    <col min="2819" max="2819" width="15.140625" customWidth="1"/>
    <col min="2820" max="2820" width="23.85546875" customWidth="1"/>
    <col min="2821" max="2821" width="15.5703125" customWidth="1"/>
    <col min="2822" max="2822" width="14.140625" customWidth="1"/>
    <col min="3073" max="3073" width="23.28515625" customWidth="1"/>
    <col min="3074" max="3074" width="15.85546875" customWidth="1"/>
    <col min="3075" max="3075" width="15.140625" customWidth="1"/>
    <col min="3076" max="3076" width="23.85546875" customWidth="1"/>
    <col min="3077" max="3077" width="15.5703125" customWidth="1"/>
    <col min="3078" max="3078" width="14.140625" customWidth="1"/>
    <col min="3329" max="3329" width="23.28515625" customWidth="1"/>
    <col min="3330" max="3330" width="15.85546875" customWidth="1"/>
    <col min="3331" max="3331" width="15.140625" customWidth="1"/>
    <col min="3332" max="3332" width="23.85546875" customWidth="1"/>
    <col min="3333" max="3333" width="15.5703125" customWidth="1"/>
    <col min="3334" max="3334" width="14.140625" customWidth="1"/>
    <col min="3585" max="3585" width="23.28515625" customWidth="1"/>
    <col min="3586" max="3586" width="15.85546875" customWidth="1"/>
    <col min="3587" max="3587" width="15.140625" customWidth="1"/>
    <col min="3588" max="3588" width="23.85546875" customWidth="1"/>
    <col min="3589" max="3589" width="15.5703125" customWidth="1"/>
    <col min="3590" max="3590" width="14.140625" customWidth="1"/>
    <col min="3841" max="3841" width="23.28515625" customWidth="1"/>
    <col min="3842" max="3842" width="15.85546875" customWidth="1"/>
    <col min="3843" max="3843" width="15.140625" customWidth="1"/>
    <col min="3844" max="3844" width="23.85546875" customWidth="1"/>
    <col min="3845" max="3845" width="15.5703125" customWidth="1"/>
    <col min="3846" max="3846" width="14.140625" customWidth="1"/>
    <col min="4097" max="4097" width="23.28515625" customWidth="1"/>
    <col min="4098" max="4098" width="15.85546875" customWidth="1"/>
    <col min="4099" max="4099" width="15.140625" customWidth="1"/>
    <col min="4100" max="4100" width="23.85546875" customWidth="1"/>
    <col min="4101" max="4101" width="15.5703125" customWidth="1"/>
    <col min="4102" max="4102" width="14.140625" customWidth="1"/>
    <col min="4353" max="4353" width="23.28515625" customWidth="1"/>
    <col min="4354" max="4354" width="15.85546875" customWidth="1"/>
    <col min="4355" max="4355" width="15.140625" customWidth="1"/>
    <col min="4356" max="4356" width="23.85546875" customWidth="1"/>
    <col min="4357" max="4357" width="15.5703125" customWidth="1"/>
    <col min="4358" max="4358" width="14.140625" customWidth="1"/>
    <col min="4609" max="4609" width="23.28515625" customWidth="1"/>
    <col min="4610" max="4610" width="15.85546875" customWidth="1"/>
    <col min="4611" max="4611" width="15.140625" customWidth="1"/>
    <col min="4612" max="4612" width="23.85546875" customWidth="1"/>
    <col min="4613" max="4613" width="15.5703125" customWidth="1"/>
    <col min="4614" max="4614" width="14.140625" customWidth="1"/>
    <col min="4865" max="4865" width="23.28515625" customWidth="1"/>
    <col min="4866" max="4866" width="15.85546875" customWidth="1"/>
    <col min="4867" max="4867" width="15.140625" customWidth="1"/>
    <col min="4868" max="4868" width="23.85546875" customWidth="1"/>
    <col min="4869" max="4869" width="15.5703125" customWidth="1"/>
    <col min="4870" max="4870" width="14.140625" customWidth="1"/>
    <col min="5121" max="5121" width="23.28515625" customWidth="1"/>
    <col min="5122" max="5122" width="15.85546875" customWidth="1"/>
    <col min="5123" max="5123" width="15.140625" customWidth="1"/>
    <col min="5124" max="5124" width="23.85546875" customWidth="1"/>
    <col min="5125" max="5125" width="15.5703125" customWidth="1"/>
    <col min="5126" max="5126" width="14.140625" customWidth="1"/>
    <col min="5377" max="5377" width="23.28515625" customWidth="1"/>
    <col min="5378" max="5378" width="15.85546875" customWidth="1"/>
    <col min="5379" max="5379" width="15.140625" customWidth="1"/>
    <col min="5380" max="5380" width="23.85546875" customWidth="1"/>
    <col min="5381" max="5381" width="15.5703125" customWidth="1"/>
    <col min="5382" max="5382" width="14.140625" customWidth="1"/>
    <col min="5633" max="5633" width="23.28515625" customWidth="1"/>
    <col min="5634" max="5634" width="15.85546875" customWidth="1"/>
    <col min="5635" max="5635" width="15.140625" customWidth="1"/>
    <col min="5636" max="5636" width="23.85546875" customWidth="1"/>
    <col min="5637" max="5637" width="15.5703125" customWidth="1"/>
    <col min="5638" max="5638" width="14.140625" customWidth="1"/>
    <col min="5889" max="5889" width="23.28515625" customWidth="1"/>
    <col min="5890" max="5890" width="15.85546875" customWidth="1"/>
    <col min="5891" max="5891" width="15.140625" customWidth="1"/>
    <col min="5892" max="5892" width="23.85546875" customWidth="1"/>
    <col min="5893" max="5893" width="15.5703125" customWidth="1"/>
    <col min="5894" max="5894" width="14.140625" customWidth="1"/>
    <col min="6145" max="6145" width="23.28515625" customWidth="1"/>
    <col min="6146" max="6146" width="15.85546875" customWidth="1"/>
    <col min="6147" max="6147" width="15.140625" customWidth="1"/>
    <col min="6148" max="6148" width="23.85546875" customWidth="1"/>
    <col min="6149" max="6149" width="15.5703125" customWidth="1"/>
    <col min="6150" max="6150" width="14.140625" customWidth="1"/>
    <col min="6401" max="6401" width="23.28515625" customWidth="1"/>
    <col min="6402" max="6402" width="15.85546875" customWidth="1"/>
    <col min="6403" max="6403" width="15.140625" customWidth="1"/>
    <col min="6404" max="6404" width="23.85546875" customWidth="1"/>
    <col min="6405" max="6405" width="15.5703125" customWidth="1"/>
    <col min="6406" max="6406" width="14.140625" customWidth="1"/>
    <col min="6657" max="6657" width="23.28515625" customWidth="1"/>
    <col min="6658" max="6658" width="15.85546875" customWidth="1"/>
    <col min="6659" max="6659" width="15.140625" customWidth="1"/>
    <col min="6660" max="6660" width="23.85546875" customWidth="1"/>
    <col min="6661" max="6661" width="15.5703125" customWidth="1"/>
    <col min="6662" max="6662" width="14.140625" customWidth="1"/>
    <col min="6913" max="6913" width="23.28515625" customWidth="1"/>
    <col min="6914" max="6914" width="15.85546875" customWidth="1"/>
    <col min="6915" max="6915" width="15.140625" customWidth="1"/>
    <col min="6916" max="6916" width="23.85546875" customWidth="1"/>
    <col min="6917" max="6917" width="15.5703125" customWidth="1"/>
    <col min="6918" max="6918" width="14.140625" customWidth="1"/>
    <col min="7169" max="7169" width="23.28515625" customWidth="1"/>
    <col min="7170" max="7170" width="15.85546875" customWidth="1"/>
    <col min="7171" max="7171" width="15.140625" customWidth="1"/>
    <col min="7172" max="7172" width="23.85546875" customWidth="1"/>
    <col min="7173" max="7173" width="15.5703125" customWidth="1"/>
    <col min="7174" max="7174" width="14.140625" customWidth="1"/>
    <col min="7425" max="7425" width="23.28515625" customWidth="1"/>
    <col min="7426" max="7426" width="15.85546875" customWidth="1"/>
    <col min="7427" max="7427" width="15.140625" customWidth="1"/>
    <col min="7428" max="7428" width="23.85546875" customWidth="1"/>
    <col min="7429" max="7429" width="15.5703125" customWidth="1"/>
    <col min="7430" max="7430" width="14.140625" customWidth="1"/>
    <col min="7681" max="7681" width="23.28515625" customWidth="1"/>
    <col min="7682" max="7682" width="15.85546875" customWidth="1"/>
    <col min="7683" max="7683" width="15.140625" customWidth="1"/>
    <col min="7684" max="7684" width="23.85546875" customWidth="1"/>
    <col min="7685" max="7685" width="15.5703125" customWidth="1"/>
    <col min="7686" max="7686" width="14.140625" customWidth="1"/>
    <col min="7937" max="7937" width="23.28515625" customWidth="1"/>
    <col min="7938" max="7938" width="15.85546875" customWidth="1"/>
    <col min="7939" max="7939" width="15.140625" customWidth="1"/>
    <col min="7940" max="7940" width="23.85546875" customWidth="1"/>
    <col min="7941" max="7941" width="15.5703125" customWidth="1"/>
    <col min="7942" max="7942" width="14.140625" customWidth="1"/>
    <col min="8193" max="8193" width="23.28515625" customWidth="1"/>
    <col min="8194" max="8194" width="15.85546875" customWidth="1"/>
    <col min="8195" max="8195" width="15.140625" customWidth="1"/>
    <col min="8196" max="8196" width="23.85546875" customWidth="1"/>
    <col min="8197" max="8197" width="15.5703125" customWidth="1"/>
    <col min="8198" max="8198" width="14.140625" customWidth="1"/>
    <col min="8449" max="8449" width="23.28515625" customWidth="1"/>
    <col min="8450" max="8450" width="15.85546875" customWidth="1"/>
    <col min="8451" max="8451" width="15.140625" customWidth="1"/>
    <col min="8452" max="8452" width="23.85546875" customWidth="1"/>
    <col min="8453" max="8453" width="15.5703125" customWidth="1"/>
    <col min="8454" max="8454" width="14.140625" customWidth="1"/>
    <col min="8705" max="8705" width="23.28515625" customWidth="1"/>
    <col min="8706" max="8706" width="15.85546875" customWidth="1"/>
    <col min="8707" max="8707" width="15.140625" customWidth="1"/>
    <col min="8708" max="8708" width="23.85546875" customWidth="1"/>
    <col min="8709" max="8709" width="15.5703125" customWidth="1"/>
    <col min="8710" max="8710" width="14.140625" customWidth="1"/>
    <col min="8961" max="8961" width="23.28515625" customWidth="1"/>
    <col min="8962" max="8962" width="15.85546875" customWidth="1"/>
    <col min="8963" max="8963" width="15.140625" customWidth="1"/>
    <col min="8964" max="8964" width="23.85546875" customWidth="1"/>
    <col min="8965" max="8965" width="15.5703125" customWidth="1"/>
    <col min="8966" max="8966" width="14.140625" customWidth="1"/>
    <col min="9217" max="9217" width="23.28515625" customWidth="1"/>
    <col min="9218" max="9218" width="15.85546875" customWidth="1"/>
    <col min="9219" max="9219" width="15.140625" customWidth="1"/>
    <col min="9220" max="9220" width="23.85546875" customWidth="1"/>
    <col min="9221" max="9221" width="15.5703125" customWidth="1"/>
    <col min="9222" max="9222" width="14.140625" customWidth="1"/>
    <col min="9473" max="9473" width="23.28515625" customWidth="1"/>
    <col min="9474" max="9474" width="15.85546875" customWidth="1"/>
    <col min="9475" max="9475" width="15.140625" customWidth="1"/>
    <col min="9476" max="9476" width="23.85546875" customWidth="1"/>
    <col min="9477" max="9477" width="15.5703125" customWidth="1"/>
    <col min="9478" max="9478" width="14.140625" customWidth="1"/>
    <col min="9729" max="9729" width="23.28515625" customWidth="1"/>
    <col min="9730" max="9730" width="15.85546875" customWidth="1"/>
    <col min="9731" max="9731" width="15.140625" customWidth="1"/>
    <col min="9732" max="9732" width="23.85546875" customWidth="1"/>
    <col min="9733" max="9733" width="15.5703125" customWidth="1"/>
    <col min="9734" max="9734" width="14.140625" customWidth="1"/>
    <col min="9985" max="9985" width="23.28515625" customWidth="1"/>
    <col min="9986" max="9986" width="15.85546875" customWidth="1"/>
    <col min="9987" max="9987" width="15.140625" customWidth="1"/>
    <col min="9988" max="9988" width="23.85546875" customWidth="1"/>
    <col min="9989" max="9989" width="15.5703125" customWidth="1"/>
    <col min="9990" max="9990" width="14.140625" customWidth="1"/>
    <col min="10241" max="10241" width="23.28515625" customWidth="1"/>
    <col min="10242" max="10242" width="15.85546875" customWidth="1"/>
    <col min="10243" max="10243" width="15.140625" customWidth="1"/>
    <col min="10244" max="10244" width="23.85546875" customWidth="1"/>
    <col min="10245" max="10245" width="15.5703125" customWidth="1"/>
    <col min="10246" max="10246" width="14.140625" customWidth="1"/>
    <col min="10497" max="10497" width="23.28515625" customWidth="1"/>
    <col min="10498" max="10498" width="15.85546875" customWidth="1"/>
    <col min="10499" max="10499" width="15.140625" customWidth="1"/>
    <col min="10500" max="10500" width="23.85546875" customWidth="1"/>
    <col min="10501" max="10501" width="15.5703125" customWidth="1"/>
    <col min="10502" max="10502" width="14.140625" customWidth="1"/>
    <col min="10753" max="10753" width="23.28515625" customWidth="1"/>
    <col min="10754" max="10754" width="15.85546875" customWidth="1"/>
    <col min="10755" max="10755" width="15.140625" customWidth="1"/>
    <col min="10756" max="10756" width="23.85546875" customWidth="1"/>
    <col min="10757" max="10757" width="15.5703125" customWidth="1"/>
    <col min="10758" max="10758" width="14.140625" customWidth="1"/>
    <col min="11009" max="11009" width="23.28515625" customWidth="1"/>
    <col min="11010" max="11010" width="15.85546875" customWidth="1"/>
    <col min="11011" max="11011" width="15.140625" customWidth="1"/>
    <col min="11012" max="11012" width="23.85546875" customWidth="1"/>
    <col min="11013" max="11013" width="15.5703125" customWidth="1"/>
    <col min="11014" max="11014" width="14.140625" customWidth="1"/>
    <col min="11265" max="11265" width="23.28515625" customWidth="1"/>
    <col min="11266" max="11266" width="15.85546875" customWidth="1"/>
    <col min="11267" max="11267" width="15.140625" customWidth="1"/>
    <col min="11268" max="11268" width="23.85546875" customWidth="1"/>
    <col min="11269" max="11269" width="15.5703125" customWidth="1"/>
    <col min="11270" max="11270" width="14.140625" customWidth="1"/>
    <col min="11521" max="11521" width="23.28515625" customWidth="1"/>
    <col min="11522" max="11522" width="15.85546875" customWidth="1"/>
    <col min="11523" max="11523" width="15.140625" customWidth="1"/>
    <col min="11524" max="11524" width="23.85546875" customWidth="1"/>
    <col min="11525" max="11525" width="15.5703125" customWidth="1"/>
    <col min="11526" max="11526" width="14.140625" customWidth="1"/>
    <col min="11777" max="11777" width="23.28515625" customWidth="1"/>
    <col min="11778" max="11778" width="15.85546875" customWidth="1"/>
    <col min="11779" max="11779" width="15.140625" customWidth="1"/>
    <col min="11780" max="11780" width="23.85546875" customWidth="1"/>
    <col min="11781" max="11781" width="15.5703125" customWidth="1"/>
    <col min="11782" max="11782" width="14.140625" customWidth="1"/>
    <col min="12033" max="12033" width="23.28515625" customWidth="1"/>
    <col min="12034" max="12034" width="15.85546875" customWidth="1"/>
    <col min="12035" max="12035" width="15.140625" customWidth="1"/>
    <col min="12036" max="12036" width="23.85546875" customWidth="1"/>
    <col min="12037" max="12037" width="15.5703125" customWidth="1"/>
    <col min="12038" max="12038" width="14.140625" customWidth="1"/>
    <col min="12289" max="12289" width="23.28515625" customWidth="1"/>
    <col min="12290" max="12290" width="15.85546875" customWidth="1"/>
    <col min="12291" max="12291" width="15.140625" customWidth="1"/>
    <col min="12292" max="12292" width="23.85546875" customWidth="1"/>
    <col min="12293" max="12293" width="15.5703125" customWidth="1"/>
    <col min="12294" max="12294" width="14.140625" customWidth="1"/>
    <col min="12545" max="12545" width="23.28515625" customWidth="1"/>
    <col min="12546" max="12546" width="15.85546875" customWidth="1"/>
    <col min="12547" max="12547" width="15.140625" customWidth="1"/>
    <col min="12548" max="12548" width="23.85546875" customWidth="1"/>
    <col min="12549" max="12549" width="15.5703125" customWidth="1"/>
    <col min="12550" max="12550" width="14.140625" customWidth="1"/>
    <col min="12801" max="12801" width="23.28515625" customWidth="1"/>
    <col min="12802" max="12802" width="15.85546875" customWidth="1"/>
    <col min="12803" max="12803" width="15.140625" customWidth="1"/>
    <col min="12804" max="12804" width="23.85546875" customWidth="1"/>
    <col min="12805" max="12805" width="15.5703125" customWidth="1"/>
    <col min="12806" max="12806" width="14.140625" customWidth="1"/>
    <col min="13057" max="13057" width="23.28515625" customWidth="1"/>
    <col min="13058" max="13058" width="15.85546875" customWidth="1"/>
    <col min="13059" max="13059" width="15.140625" customWidth="1"/>
    <col min="13060" max="13060" width="23.85546875" customWidth="1"/>
    <col min="13061" max="13061" width="15.5703125" customWidth="1"/>
    <col min="13062" max="13062" width="14.140625" customWidth="1"/>
    <col min="13313" max="13313" width="23.28515625" customWidth="1"/>
    <col min="13314" max="13314" width="15.85546875" customWidth="1"/>
    <col min="13315" max="13315" width="15.140625" customWidth="1"/>
    <col min="13316" max="13316" width="23.85546875" customWidth="1"/>
    <col min="13317" max="13317" width="15.5703125" customWidth="1"/>
    <col min="13318" max="13318" width="14.140625" customWidth="1"/>
    <col min="13569" max="13569" width="23.28515625" customWidth="1"/>
    <col min="13570" max="13570" width="15.85546875" customWidth="1"/>
    <col min="13571" max="13571" width="15.140625" customWidth="1"/>
    <col min="13572" max="13572" width="23.85546875" customWidth="1"/>
    <col min="13573" max="13573" width="15.5703125" customWidth="1"/>
    <col min="13574" max="13574" width="14.140625" customWidth="1"/>
    <col min="13825" max="13825" width="23.28515625" customWidth="1"/>
    <col min="13826" max="13826" width="15.85546875" customWidth="1"/>
    <col min="13827" max="13827" width="15.140625" customWidth="1"/>
    <col min="13828" max="13828" width="23.85546875" customWidth="1"/>
    <col min="13829" max="13829" width="15.5703125" customWidth="1"/>
    <col min="13830" max="13830" width="14.140625" customWidth="1"/>
    <col min="14081" max="14081" width="23.28515625" customWidth="1"/>
    <col min="14082" max="14082" width="15.85546875" customWidth="1"/>
    <col min="14083" max="14083" width="15.140625" customWidth="1"/>
    <col min="14084" max="14084" width="23.85546875" customWidth="1"/>
    <col min="14085" max="14085" width="15.5703125" customWidth="1"/>
    <col min="14086" max="14086" width="14.140625" customWidth="1"/>
    <col min="14337" max="14337" width="23.28515625" customWidth="1"/>
    <col min="14338" max="14338" width="15.85546875" customWidth="1"/>
    <col min="14339" max="14339" width="15.140625" customWidth="1"/>
    <col min="14340" max="14340" width="23.85546875" customWidth="1"/>
    <col min="14341" max="14341" width="15.5703125" customWidth="1"/>
    <col min="14342" max="14342" width="14.140625" customWidth="1"/>
    <col min="14593" max="14593" width="23.28515625" customWidth="1"/>
    <col min="14594" max="14594" width="15.85546875" customWidth="1"/>
    <col min="14595" max="14595" width="15.140625" customWidth="1"/>
    <col min="14596" max="14596" width="23.85546875" customWidth="1"/>
    <col min="14597" max="14597" width="15.5703125" customWidth="1"/>
    <col min="14598" max="14598" width="14.140625" customWidth="1"/>
    <col min="14849" max="14849" width="23.28515625" customWidth="1"/>
    <col min="14850" max="14850" width="15.85546875" customWidth="1"/>
    <col min="14851" max="14851" width="15.140625" customWidth="1"/>
    <col min="14852" max="14852" width="23.85546875" customWidth="1"/>
    <col min="14853" max="14853" width="15.5703125" customWidth="1"/>
    <col min="14854" max="14854" width="14.140625" customWidth="1"/>
    <col min="15105" max="15105" width="23.28515625" customWidth="1"/>
    <col min="15106" max="15106" width="15.85546875" customWidth="1"/>
    <col min="15107" max="15107" width="15.140625" customWidth="1"/>
    <col min="15108" max="15108" width="23.85546875" customWidth="1"/>
    <col min="15109" max="15109" width="15.5703125" customWidth="1"/>
    <col min="15110" max="15110" width="14.140625" customWidth="1"/>
    <col min="15361" max="15361" width="23.28515625" customWidth="1"/>
    <col min="15362" max="15362" width="15.85546875" customWidth="1"/>
    <col min="15363" max="15363" width="15.140625" customWidth="1"/>
    <col min="15364" max="15364" width="23.85546875" customWidth="1"/>
    <col min="15365" max="15365" width="15.5703125" customWidth="1"/>
    <col min="15366" max="15366" width="14.140625" customWidth="1"/>
    <col min="15617" max="15617" width="23.28515625" customWidth="1"/>
    <col min="15618" max="15618" width="15.85546875" customWidth="1"/>
    <col min="15619" max="15619" width="15.140625" customWidth="1"/>
    <col min="15620" max="15620" width="23.85546875" customWidth="1"/>
    <col min="15621" max="15621" width="15.5703125" customWidth="1"/>
    <col min="15622" max="15622" width="14.140625" customWidth="1"/>
    <col min="15873" max="15873" width="23.28515625" customWidth="1"/>
    <col min="15874" max="15874" width="15.85546875" customWidth="1"/>
    <col min="15875" max="15875" width="15.140625" customWidth="1"/>
    <col min="15876" max="15876" width="23.85546875" customWidth="1"/>
    <col min="15877" max="15877" width="15.5703125" customWidth="1"/>
    <col min="15878" max="15878" width="14.140625" customWidth="1"/>
    <col min="16129" max="16129" width="23.28515625" customWidth="1"/>
    <col min="16130" max="16130" width="15.85546875" customWidth="1"/>
    <col min="16131" max="16131" width="15.140625" customWidth="1"/>
    <col min="16132" max="16132" width="23.85546875" customWidth="1"/>
    <col min="16133" max="16133" width="15.5703125" customWidth="1"/>
    <col min="16134" max="16134" width="14.140625" customWidth="1"/>
  </cols>
  <sheetData>
    <row r="1" spans="1:8" x14ac:dyDescent="0.25">
      <c r="E1" s="1"/>
      <c r="F1" s="2"/>
    </row>
    <row r="2" spans="1:8" ht="15.75" x14ac:dyDescent="0.25">
      <c r="A2" s="162" t="s">
        <v>0</v>
      </c>
      <c r="B2" s="162"/>
      <c r="C2" s="162"/>
      <c r="D2" s="162"/>
      <c r="E2" s="162"/>
      <c r="F2" s="162"/>
    </row>
    <row r="3" spans="1:8" ht="15.75" x14ac:dyDescent="0.25">
      <c r="A3" s="162" t="s">
        <v>1</v>
      </c>
      <c r="B3" s="162"/>
      <c r="C3" s="162"/>
      <c r="D3" s="162"/>
      <c r="E3" s="162"/>
      <c r="F3" s="162"/>
    </row>
    <row r="4" spans="1:8" ht="15.75" x14ac:dyDescent="0.25">
      <c r="A4" s="162" t="s">
        <v>2</v>
      </c>
      <c r="B4" s="162"/>
      <c r="C4" s="162"/>
      <c r="D4" s="162"/>
      <c r="E4" s="162"/>
      <c r="F4" s="162"/>
    </row>
    <row r="5" spans="1:8" ht="15.75" x14ac:dyDescent="0.25">
      <c r="A5" s="162" t="s">
        <v>3</v>
      </c>
      <c r="B5" s="162"/>
      <c r="C5" s="162"/>
      <c r="D5" s="162"/>
      <c r="E5" s="162"/>
      <c r="F5" s="162"/>
    </row>
    <row r="6" spans="1:8" ht="16.5" thickBot="1" x14ac:dyDescent="0.3">
      <c r="A6" s="3"/>
      <c r="B6" s="3"/>
      <c r="C6" s="3"/>
      <c r="D6" s="3"/>
      <c r="E6" s="4"/>
      <c r="F6" s="3"/>
    </row>
    <row r="7" spans="1:8" ht="29.25" customHeight="1" thickBot="1" x14ac:dyDescent="0.3">
      <c r="A7" s="163" t="s">
        <v>4</v>
      </c>
      <c r="B7" s="165" t="s">
        <v>5</v>
      </c>
      <c r="C7" s="166"/>
      <c r="D7" s="163" t="s">
        <v>6</v>
      </c>
      <c r="E7" s="165" t="s">
        <v>5</v>
      </c>
      <c r="F7" s="166"/>
    </row>
    <row r="8" spans="1:8" ht="22.5" customHeight="1" thickBot="1" x14ac:dyDescent="0.3">
      <c r="A8" s="164"/>
      <c r="B8" s="5" t="s">
        <v>7</v>
      </c>
      <c r="C8" s="5" t="s">
        <v>8</v>
      </c>
      <c r="D8" s="164"/>
      <c r="E8" s="5" t="s">
        <v>7</v>
      </c>
      <c r="F8" s="5" t="s">
        <v>8</v>
      </c>
    </row>
    <row r="9" spans="1:8" x14ac:dyDescent="0.25">
      <c r="A9" s="6" t="s">
        <v>9</v>
      </c>
      <c r="B9" s="6">
        <v>1</v>
      </c>
      <c r="C9" s="6">
        <v>2</v>
      </c>
      <c r="D9" s="6" t="s">
        <v>9</v>
      </c>
      <c r="E9" s="6">
        <v>1</v>
      </c>
      <c r="F9" s="6">
        <v>2</v>
      </c>
    </row>
    <row r="10" spans="1:8" ht="27.75" customHeight="1" x14ac:dyDescent="0.25">
      <c r="A10" s="7" t="s">
        <v>10</v>
      </c>
      <c r="B10" s="8"/>
      <c r="C10" s="8"/>
      <c r="D10" s="7" t="s">
        <v>11</v>
      </c>
      <c r="E10" s="8"/>
      <c r="F10" s="8"/>
    </row>
    <row r="11" spans="1:8" ht="25.5" customHeight="1" x14ac:dyDescent="0.25">
      <c r="A11" s="9" t="s">
        <v>12</v>
      </c>
      <c r="B11" s="10"/>
      <c r="C11" s="11"/>
      <c r="D11" s="12" t="s">
        <v>13</v>
      </c>
      <c r="E11" s="10"/>
      <c r="F11" s="10"/>
    </row>
    <row r="12" spans="1:8" ht="15.75" x14ac:dyDescent="0.25">
      <c r="A12" s="13" t="s">
        <v>14</v>
      </c>
      <c r="B12" s="14">
        <f>'[1]ОПР 12.2019 в лв.'!B12/1000</f>
        <v>7813.7005300000001</v>
      </c>
      <c r="C12" s="14">
        <v>7863.30746</v>
      </c>
      <c r="D12" s="15" t="s">
        <v>15</v>
      </c>
      <c r="E12" s="14">
        <f>'[1]ОПР 12.2019 в лв.'!E12/1000</f>
        <v>1236.0319999999999</v>
      </c>
      <c r="F12" s="14">
        <v>1156</v>
      </c>
    </row>
    <row r="13" spans="1:8" ht="15.75" x14ac:dyDescent="0.25">
      <c r="A13" s="13" t="s">
        <v>16</v>
      </c>
      <c r="B13" s="14">
        <f>'[1]ОПР 12.2019 в лв.'!B13/1000</f>
        <v>39495.801070000001</v>
      </c>
      <c r="C13" s="14">
        <v>40835.543450000005</v>
      </c>
      <c r="D13" s="16" t="s">
        <v>17</v>
      </c>
      <c r="E13" s="14">
        <f>'[1]ОПР 12.2019 в лв.'!E13/1000</f>
        <v>3979.107</v>
      </c>
      <c r="F13" s="14">
        <v>5010</v>
      </c>
    </row>
    <row r="14" spans="1:8" ht="15.75" x14ac:dyDescent="0.25">
      <c r="A14" s="17" t="s">
        <v>18</v>
      </c>
      <c r="B14" s="14">
        <f>'[1]ОПР 12.2019 в лв.'!B14/1000</f>
        <v>3086.6943500000002</v>
      </c>
      <c r="C14" s="14">
        <v>2617.6217000000001</v>
      </c>
      <c r="D14" s="15" t="s">
        <v>19</v>
      </c>
      <c r="E14" s="14">
        <f>'[1]ОПР 12.2019 в лв.'!E14/1000</f>
        <v>100997.552</v>
      </c>
      <c r="F14" s="14">
        <v>98904</v>
      </c>
    </row>
    <row r="15" spans="1:8" ht="15.75" x14ac:dyDescent="0.25">
      <c r="A15" s="13" t="s">
        <v>20</v>
      </c>
      <c r="B15" s="14">
        <f>'[1]ОПР 12.2019 в лв.'!B15/1000</f>
        <v>82720.401400000002</v>
      </c>
      <c r="C15" s="14">
        <v>79674.137680000014</v>
      </c>
      <c r="D15" s="15" t="s">
        <v>21</v>
      </c>
      <c r="E15" s="14">
        <f>'[1]ОПР 12.2019 в лв.'!E15/1000</f>
        <v>4277.192</v>
      </c>
      <c r="F15" s="14">
        <v>8164</v>
      </c>
      <c r="H15" s="18"/>
    </row>
    <row r="16" spans="1:8" ht="15.75" x14ac:dyDescent="0.25">
      <c r="A16" s="13" t="s">
        <v>22</v>
      </c>
      <c r="B16" s="14">
        <f>'[1]ОПР 12.2019 в лв.'!B16/1000</f>
        <v>22184.872940000001</v>
      </c>
      <c r="C16" s="14">
        <v>21779.466680000001</v>
      </c>
      <c r="D16" s="19" t="s">
        <v>23</v>
      </c>
      <c r="E16" s="20">
        <f>SUM(E12:E15)</f>
        <v>110489.88299999999</v>
      </c>
      <c r="F16" s="20">
        <f>SUM(F12:F15)+1</f>
        <v>113235</v>
      </c>
      <c r="H16" s="18"/>
    </row>
    <row r="17" spans="1:6" ht="15.75" x14ac:dyDescent="0.25">
      <c r="A17" s="21" t="s">
        <v>24</v>
      </c>
      <c r="B17" s="14">
        <f>'[1]ОПР 12.2019 в лв.'!B17/1000</f>
        <v>16425.793249999999</v>
      </c>
      <c r="C17" s="14">
        <v>11832.63672</v>
      </c>
      <c r="D17" s="22" t="s">
        <v>25</v>
      </c>
      <c r="E17" s="20">
        <f>'[1]ОПР 12.2019 в лв.'!E17/1000</f>
        <v>62084.38</v>
      </c>
      <c r="F17" s="20">
        <v>50941</v>
      </c>
    </row>
    <row r="18" spans="1:6" ht="15.75" x14ac:dyDescent="0.25">
      <c r="A18" s="21" t="s">
        <v>26</v>
      </c>
      <c r="B18" s="23"/>
      <c r="C18" s="23"/>
      <c r="D18" s="16" t="s">
        <v>27</v>
      </c>
      <c r="E18" s="20">
        <f>'[1]ОПР 12.2019 в лв.'!E18/1000</f>
        <v>62005.493000000002</v>
      </c>
      <c r="F18" s="24">
        <v>50661</v>
      </c>
    </row>
    <row r="19" spans="1:6" ht="15.75" x14ac:dyDescent="0.25">
      <c r="A19" s="17" t="s">
        <v>28</v>
      </c>
      <c r="B19" s="25"/>
      <c r="C19" s="25"/>
      <c r="D19" s="19" t="s">
        <v>29</v>
      </c>
      <c r="E19" s="26"/>
      <c r="F19" s="26"/>
    </row>
    <row r="20" spans="1:6" ht="15.75" x14ac:dyDescent="0.25">
      <c r="A20" s="27" t="s">
        <v>23</v>
      </c>
      <c r="B20" s="20">
        <f>SUM(B12:B17)</f>
        <v>171727.26353999999</v>
      </c>
      <c r="C20" s="20">
        <v>164602.71369000003</v>
      </c>
      <c r="D20" s="15" t="s">
        <v>30</v>
      </c>
      <c r="E20" s="14">
        <f>'[1]ОПР 12.2019 в лв.'!E20/1000</f>
        <v>5.0529999999999999</v>
      </c>
      <c r="F20" s="14">
        <v>59</v>
      </c>
    </row>
    <row r="21" spans="1:6" ht="23.25" x14ac:dyDescent="0.25">
      <c r="A21" s="28" t="s">
        <v>31</v>
      </c>
      <c r="B21" s="14"/>
      <c r="C21" s="14"/>
      <c r="D21" s="167" t="s">
        <v>32</v>
      </c>
      <c r="E21" s="14"/>
      <c r="F21" s="14"/>
    </row>
    <row r="22" spans="1:6" ht="23.25" x14ac:dyDescent="0.25">
      <c r="A22" s="29" t="s">
        <v>33</v>
      </c>
      <c r="B22" s="14">
        <f>'[1]ОПР 12.2019 в лв.'!B22/1000</f>
        <v>1076.1422500000001</v>
      </c>
      <c r="C22" s="14">
        <v>952.34305000000006</v>
      </c>
      <c r="D22" s="168"/>
      <c r="E22" s="14"/>
      <c r="F22" s="14"/>
    </row>
    <row r="23" spans="1:6" ht="34.5" x14ac:dyDescent="0.25">
      <c r="A23" s="30" t="s">
        <v>34</v>
      </c>
      <c r="B23" s="14">
        <f>'[1]ОПР 12.2019 в лв.'!B23/1000</f>
        <v>0</v>
      </c>
      <c r="C23" s="14">
        <v>0</v>
      </c>
      <c r="D23" s="16" t="s">
        <v>35</v>
      </c>
      <c r="E23" s="14">
        <f>'[1]ОПР 12.2019 в лв.'!E23/1000</f>
        <v>634.00308999999993</v>
      </c>
      <c r="F23" s="14">
        <v>26</v>
      </c>
    </row>
    <row r="24" spans="1:6" ht="34.5" x14ac:dyDescent="0.25">
      <c r="A24" s="29" t="s">
        <v>36</v>
      </c>
      <c r="B24" s="14">
        <f>'[1]ОПР 12.2019 в лв.'!B24/1000</f>
        <v>-19.37811</v>
      </c>
      <c r="C24" s="14">
        <v>-86.42016000000001</v>
      </c>
      <c r="D24" s="15" t="s">
        <v>37</v>
      </c>
      <c r="E24" s="26"/>
      <c r="F24" s="26"/>
    </row>
    <row r="25" spans="1:6" ht="24" customHeight="1" x14ac:dyDescent="0.25">
      <c r="A25" s="29" t="s">
        <v>38</v>
      </c>
      <c r="B25" s="14"/>
      <c r="C25" s="14"/>
      <c r="D25" s="169" t="s">
        <v>39</v>
      </c>
      <c r="E25" s="14"/>
      <c r="F25" s="14"/>
    </row>
    <row r="26" spans="1:6" ht="23.25" x14ac:dyDescent="0.25">
      <c r="A26" s="29" t="s">
        <v>40</v>
      </c>
      <c r="B26" s="14">
        <f>'[1]ОПР 12.2019 в лв.'!B26/1000</f>
        <v>0</v>
      </c>
      <c r="C26" s="14">
        <v>0</v>
      </c>
      <c r="D26" s="170"/>
      <c r="E26" s="14"/>
      <c r="F26" s="14"/>
    </row>
    <row r="27" spans="1:6" ht="14.25" customHeight="1" x14ac:dyDescent="0.25">
      <c r="A27" s="27" t="s">
        <v>41</v>
      </c>
      <c r="B27" s="20">
        <f>SUM(B22:B26)</f>
        <v>1056.76414</v>
      </c>
      <c r="C27" s="20">
        <v>865.92289000000005</v>
      </c>
      <c r="D27" s="171" t="s">
        <v>42</v>
      </c>
      <c r="E27" s="25"/>
      <c r="F27" s="25"/>
    </row>
    <row r="28" spans="1:6" ht="22.5" customHeight="1" x14ac:dyDescent="0.25">
      <c r="A28" s="27" t="s">
        <v>43</v>
      </c>
      <c r="B28" s="14"/>
      <c r="C28" s="14"/>
      <c r="D28" s="168"/>
      <c r="E28" s="14">
        <f>'[1]ОПР 12.2019 в лв.'!E28/1000</f>
        <v>2084.8240000000001</v>
      </c>
      <c r="F28" s="14">
        <v>1452</v>
      </c>
    </row>
    <row r="29" spans="1:6" ht="22.5" customHeight="1" x14ac:dyDescent="0.25">
      <c r="A29" s="21" t="s">
        <v>44</v>
      </c>
      <c r="B29" s="14">
        <f>'[1]ОПР 12.2019 в лв.'!B29/1000</f>
        <v>401.61854</v>
      </c>
      <c r="C29" s="14">
        <v>155.78755999999998</v>
      </c>
      <c r="D29" s="171" t="s">
        <v>45</v>
      </c>
      <c r="E29" s="14"/>
      <c r="F29" s="14"/>
    </row>
    <row r="30" spans="1:6" ht="23.25" x14ac:dyDescent="0.25">
      <c r="A30" s="30" t="s">
        <v>46</v>
      </c>
      <c r="B30" s="14"/>
      <c r="C30" s="14"/>
      <c r="D30" s="168"/>
      <c r="E30" s="14">
        <f>'[1]ОПР 12.2019 в лв.'!E30/1000</f>
        <v>5.3689999999999998</v>
      </c>
      <c r="F30" s="14">
        <v>0</v>
      </c>
    </row>
    <row r="31" spans="1:6" ht="34.5" x14ac:dyDescent="0.25">
      <c r="A31" s="31" t="s">
        <v>47</v>
      </c>
      <c r="B31" s="14"/>
      <c r="C31" s="14"/>
      <c r="D31" s="32" t="s">
        <v>48</v>
      </c>
      <c r="E31" s="33">
        <f>SUM(E20,E23,E26,E28,E30)</f>
        <v>2729.2490900000003</v>
      </c>
      <c r="F31" s="33">
        <f>SUM(F20,F23,F26,F28,F30)-1</f>
        <v>1536</v>
      </c>
    </row>
    <row r="32" spans="1:6" ht="22.5" customHeight="1" x14ac:dyDescent="0.25">
      <c r="A32" s="29" t="s">
        <v>49</v>
      </c>
      <c r="B32" s="14">
        <f>'[1]ОПР 12.2019 в лв.'!B32/1000</f>
        <v>2185.51982</v>
      </c>
      <c r="C32" s="14">
        <v>1751.7748000000001</v>
      </c>
      <c r="D32" s="172" t="s">
        <v>50</v>
      </c>
      <c r="E32" s="178">
        <f>E16+E17+E31</f>
        <v>175303.51208999997</v>
      </c>
      <c r="F32" s="178">
        <f>F16+F17+F31</f>
        <v>165712</v>
      </c>
    </row>
    <row r="33" spans="1:6" ht="22.5" customHeight="1" x14ac:dyDescent="0.25">
      <c r="A33" s="29" t="s">
        <v>51</v>
      </c>
      <c r="B33" s="14">
        <f>'[1]ОПР 12.2019 в лв.'!B33/1000</f>
        <v>905.85447999999997</v>
      </c>
      <c r="C33" s="14">
        <v>925.11691000000008</v>
      </c>
      <c r="D33" s="173"/>
      <c r="E33" s="177"/>
      <c r="F33" s="177"/>
    </row>
    <row r="34" spans="1:6" ht="22.5" customHeight="1" x14ac:dyDescent="0.25">
      <c r="A34" s="27" t="s">
        <v>48</v>
      </c>
      <c r="B34" s="20">
        <f>SUM(B29:B33)</f>
        <v>3492.9928399999999</v>
      </c>
      <c r="C34" s="20">
        <v>2832.6792700000001</v>
      </c>
      <c r="D34" s="179" t="s">
        <v>52</v>
      </c>
      <c r="E34" s="14"/>
      <c r="F34" s="14"/>
    </row>
    <row r="35" spans="1:6" ht="23.25" x14ac:dyDescent="0.25">
      <c r="A35" s="9" t="s">
        <v>53</v>
      </c>
      <c r="B35" s="20">
        <f>B20+B27+B34</f>
        <v>176277.02051999999</v>
      </c>
      <c r="C35" s="20">
        <v>168301.31585000001</v>
      </c>
      <c r="D35" s="180"/>
      <c r="E35" s="14"/>
      <c r="F35" s="14"/>
    </row>
    <row r="36" spans="1:6" ht="23.25" x14ac:dyDescent="0.25">
      <c r="A36" s="9" t="s">
        <v>54</v>
      </c>
      <c r="B36" s="20">
        <f>E32-B35</f>
        <v>-973.50843000001623</v>
      </c>
      <c r="C36" s="20">
        <v>-2589.5110000000568</v>
      </c>
      <c r="D36" s="181" t="s">
        <v>55</v>
      </c>
      <c r="E36" s="20"/>
      <c r="F36" s="20"/>
    </row>
    <row r="37" spans="1:6" ht="15.75" x14ac:dyDescent="0.25">
      <c r="A37" s="13" t="s">
        <v>56</v>
      </c>
      <c r="B37" s="14">
        <f>ROUND('[2]31.01.2014'!B37/1000,0)</f>
        <v>0</v>
      </c>
      <c r="C37" s="14">
        <v>0</v>
      </c>
      <c r="D37" s="182"/>
      <c r="E37" s="34"/>
      <c r="F37" s="34"/>
    </row>
    <row r="38" spans="1:6" ht="15.75" x14ac:dyDescent="0.25">
      <c r="A38" s="27" t="s">
        <v>57</v>
      </c>
      <c r="B38" s="20">
        <f>B35+B37</f>
        <v>176277.02051999999</v>
      </c>
      <c r="C38" s="20">
        <v>168301.31585000001</v>
      </c>
      <c r="D38" s="183"/>
      <c r="E38" s="35"/>
      <c r="F38" s="35"/>
    </row>
    <row r="39" spans="1:6" ht="15.75" x14ac:dyDescent="0.25">
      <c r="A39" s="36" t="s">
        <v>58</v>
      </c>
      <c r="B39" s="37">
        <f>E39-B38</f>
        <v>-973.50843000001623</v>
      </c>
      <c r="C39" s="37">
        <v>-2589.5110000000568</v>
      </c>
      <c r="D39" s="184" t="s">
        <v>59</v>
      </c>
      <c r="E39" s="178">
        <f>E32+E36</f>
        <v>175303.51208999997</v>
      </c>
      <c r="F39" s="178">
        <f>F32+F36</f>
        <v>165712</v>
      </c>
    </row>
    <row r="40" spans="1:6" ht="14.25" customHeight="1" x14ac:dyDescent="0.25">
      <c r="A40" s="13" t="s">
        <v>60</v>
      </c>
      <c r="B40" s="20"/>
      <c r="C40" s="38"/>
      <c r="D40" s="185"/>
      <c r="E40" s="177"/>
      <c r="F40" s="177"/>
    </row>
    <row r="41" spans="1:6" ht="15" customHeight="1" x14ac:dyDescent="0.25">
      <c r="A41" s="39" t="s">
        <v>61</v>
      </c>
      <c r="B41" s="14"/>
      <c r="C41" s="14"/>
      <c r="D41" s="174" t="s">
        <v>62</v>
      </c>
      <c r="E41" s="176"/>
      <c r="F41" s="178"/>
    </row>
    <row r="42" spans="1:6" ht="14.25" customHeight="1" x14ac:dyDescent="0.25">
      <c r="A42" s="39" t="s">
        <v>63</v>
      </c>
      <c r="B42" s="14">
        <v>137</v>
      </c>
      <c r="C42" s="14">
        <v>727.22649999999999</v>
      </c>
      <c r="D42" s="175"/>
      <c r="E42" s="177"/>
      <c r="F42" s="177"/>
    </row>
    <row r="43" spans="1:6" ht="15.75" x14ac:dyDescent="0.25">
      <c r="A43" s="40" t="s">
        <v>64</v>
      </c>
      <c r="B43" s="41">
        <f>B39-B42</f>
        <v>-1110.5084300000162</v>
      </c>
      <c r="C43" s="41">
        <v>-3316.7375000000566</v>
      </c>
      <c r="D43" s="42" t="s">
        <v>65</v>
      </c>
      <c r="E43" s="37"/>
      <c r="F43" s="37"/>
    </row>
    <row r="44" spans="1:6" ht="15.75" x14ac:dyDescent="0.25">
      <c r="A44" s="40" t="s">
        <v>66</v>
      </c>
      <c r="B44" s="20">
        <f>B38+B40+B43+B42</f>
        <v>175303.51208999997</v>
      </c>
      <c r="C44" s="20">
        <v>165711.80484999996</v>
      </c>
      <c r="D44" s="43" t="s">
        <v>67</v>
      </c>
      <c r="E44" s="20">
        <f>E39+E43</f>
        <v>175303.51208999997</v>
      </c>
      <c r="F44" s="20">
        <f>F39+F43</f>
        <v>165712</v>
      </c>
    </row>
    <row r="45" spans="1:6" ht="14.25" customHeight="1" x14ac:dyDescent="0.25">
      <c r="A45" s="44"/>
      <c r="B45" s="45"/>
      <c r="C45" s="45"/>
      <c r="D45" s="46"/>
      <c r="E45" s="45"/>
      <c r="F45" s="45"/>
    </row>
    <row r="46" spans="1:6" ht="14.25" customHeight="1" x14ac:dyDescent="0.25">
      <c r="A46" s="44"/>
      <c r="B46" s="45"/>
      <c r="C46" s="45"/>
      <c r="D46" s="46"/>
      <c r="E46" s="45"/>
      <c r="F46" s="45"/>
    </row>
    <row r="47" spans="1:6" ht="14.25" customHeight="1" x14ac:dyDescent="0.25">
      <c r="A47" s="44"/>
      <c r="B47" s="45"/>
      <c r="C47" s="45"/>
      <c r="D47" s="46"/>
      <c r="E47" s="45"/>
      <c r="F47" s="45"/>
    </row>
    <row r="48" spans="1:6" s="47" customFormat="1" x14ac:dyDescent="0.2">
      <c r="A48" s="47" t="s">
        <v>68</v>
      </c>
      <c r="B48" s="48"/>
      <c r="C48" s="48"/>
      <c r="D48" s="48" t="s">
        <v>69</v>
      </c>
      <c r="E48" s="48"/>
      <c r="F48" s="48"/>
    </row>
    <row r="49" spans="1:4" s="47" customFormat="1" x14ac:dyDescent="0.2">
      <c r="A49" s="47" t="s">
        <v>70</v>
      </c>
      <c r="D49" s="47" t="s">
        <v>71</v>
      </c>
    </row>
    <row r="50" spans="1:4" x14ac:dyDescent="0.25">
      <c r="A50" s="49"/>
      <c r="B50" s="49"/>
      <c r="C50" s="49"/>
      <c r="D50" s="50"/>
    </row>
    <row r="51" spans="1:4" x14ac:dyDescent="0.25">
      <c r="A51" s="49"/>
      <c r="B51" s="49"/>
      <c r="C51" s="49"/>
    </row>
    <row r="52" spans="1:4" x14ac:dyDescent="0.25">
      <c r="A52" s="49"/>
      <c r="B52" s="49"/>
      <c r="C52" s="49"/>
    </row>
  </sheetData>
  <mergeCells count="23">
    <mergeCell ref="D41:D42"/>
    <mergeCell ref="E41:E42"/>
    <mergeCell ref="F41:F42"/>
    <mergeCell ref="F32:F33"/>
    <mergeCell ref="D34:D35"/>
    <mergeCell ref="D36:D38"/>
    <mergeCell ref="D39:D40"/>
    <mergeCell ref="E39:E40"/>
    <mergeCell ref="F39:F40"/>
    <mergeCell ref="E32:E33"/>
    <mergeCell ref="D21:D22"/>
    <mergeCell ref="D25:D26"/>
    <mergeCell ref="D27:D28"/>
    <mergeCell ref="D29:D30"/>
    <mergeCell ref="D32:D33"/>
    <mergeCell ref="A2:F2"/>
    <mergeCell ref="A3:F3"/>
    <mergeCell ref="A4:F4"/>
    <mergeCell ref="A5:F5"/>
    <mergeCell ref="A7:A8"/>
    <mergeCell ref="B7:C7"/>
    <mergeCell ref="D7:D8"/>
    <mergeCell ref="E7:F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zoomScale="80" zoomScaleNormal="80" workbookViewId="0">
      <selection activeCell="I30" sqref="I30"/>
    </sheetView>
  </sheetViews>
  <sheetFormatPr defaultRowHeight="20.25" x14ac:dyDescent="0.3"/>
  <cols>
    <col min="1" max="1" width="62" style="51" customWidth="1"/>
    <col min="2" max="2" width="13.28515625" style="51" customWidth="1"/>
    <col min="3" max="3" width="25.28515625" style="51" customWidth="1"/>
    <col min="4" max="4" width="28.5703125" style="51" customWidth="1"/>
    <col min="5" max="5" width="16" style="51" customWidth="1"/>
    <col min="6" max="6" width="18.28515625" style="51" customWidth="1"/>
    <col min="7" max="7" width="11.42578125" style="51" bestFit="1" customWidth="1"/>
    <col min="8" max="256" width="9.140625" style="51"/>
    <col min="257" max="257" width="62" style="51" customWidth="1"/>
    <col min="258" max="258" width="13.28515625" style="51" customWidth="1"/>
    <col min="259" max="259" width="25.28515625" style="51" customWidth="1"/>
    <col min="260" max="260" width="28.5703125" style="51" customWidth="1"/>
    <col min="261" max="261" width="16" style="51" customWidth="1"/>
    <col min="262" max="262" width="18.28515625" style="51" customWidth="1"/>
    <col min="263" max="263" width="11.42578125" style="51" bestFit="1" customWidth="1"/>
    <col min="264" max="512" width="9.140625" style="51"/>
    <col min="513" max="513" width="62" style="51" customWidth="1"/>
    <col min="514" max="514" width="13.28515625" style="51" customWidth="1"/>
    <col min="515" max="515" width="25.28515625" style="51" customWidth="1"/>
    <col min="516" max="516" width="28.5703125" style="51" customWidth="1"/>
    <col min="517" max="517" width="16" style="51" customWidth="1"/>
    <col min="518" max="518" width="18.28515625" style="51" customWidth="1"/>
    <col min="519" max="519" width="11.42578125" style="51" bestFit="1" customWidth="1"/>
    <col min="520" max="768" width="9.140625" style="51"/>
    <col min="769" max="769" width="62" style="51" customWidth="1"/>
    <col min="770" max="770" width="13.28515625" style="51" customWidth="1"/>
    <col min="771" max="771" width="25.28515625" style="51" customWidth="1"/>
    <col min="772" max="772" width="28.5703125" style="51" customWidth="1"/>
    <col min="773" max="773" width="16" style="51" customWidth="1"/>
    <col min="774" max="774" width="18.28515625" style="51" customWidth="1"/>
    <col min="775" max="775" width="11.42578125" style="51" bestFit="1" customWidth="1"/>
    <col min="776" max="1024" width="9.140625" style="51"/>
    <col min="1025" max="1025" width="62" style="51" customWidth="1"/>
    <col min="1026" max="1026" width="13.28515625" style="51" customWidth="1"/>
    <col min="1027" max="1027" width="25.28515625" style="51" customWidth="1"/>
    <col min="1028" max="1028" width="28.5703125" style="51" customWidth="1"/>
    <col min="1029" max="1029" width="16" style="51" customWidth="1"/>
    <col min="1030" max="1030" width="18.28515625" style="51" customWidth="1"/>
    <col min="1031" max="1031" width="11.42578125" style="51" bestFit="1" customWidth="1"/>
    <col min="1032" max="1280" width="9.140625" style="51"/>
    <col min="1281" max="1281" width="62" style="51" customWidth="1"/>
    <col min="1282" max="1282" width="13.28515625" style="51" customWidth="1"/>
    <col min="1283" max="1283" width="25.28515625" style="51" customWidth="1"/>
    <col min="1284" max="1284" width="28.5703125" style="51" customWidth="1"/>
    <col min="1285" max="1285" width="16" style="51" customWidth="1"/>
    <col min="1286" max="1286" width="18.28515625" style="51" customWidth="1"/>
    <col min="1287" max="1287" width="11.42578125" style="51" bestFit="1" customWidth="1"/>
    <col min="1288" max="1536" width="9.140625" style="51"/>
    <col min="1537" max="1537" width="62" style="51" customWidth="1"/>
    <col min="1538" max="1538" width="13.28515625" style="51" customWidth="1"/>
    <col min="1539" max="1539" width="25.28515625" style="51" customWidth="1"/>
    <col min="1540" max="1540" width="28.5703125" style="51" customWidth="1"/>
    <col min="1541" max="1541" width="16" style="51" customWidth="1"/>
    <col min="1542" max="1542" width="18.28515625" style="51" customWidth="1"/>
    <col min="1543" max="1543" width="11.42578125" style="51" bestFit="1" customWidth="1"/>
    <col min="1544" max="1792" width="9.140625" style="51"/>
    <col min="1793" max="1793" width="62" style="51" customWidth="1"/>
    <col min="1794" max="1794" width="13.28515625" style="51" customWidth="1"/>
    <col min="1795" max="1795" width="25.28515625" style="51" customWidth="1"/>
    <col min="1796" max="1796" width="28.5703125" style="51" customWidth="1"/>
    <col min="1797" max="1797" width="16" style="51" customWidth="1"/>
    <col min="1798" max="1798" width="18.28515625" style="51" customWidth="1"/>
    <col min="1799" max="1799" width="11.42578125" style="51" bestFit="1" customWidth="1"/>
    <col min="1800" max="2048" width="9.140625" style="51"/>
    <col min="2049" max="2049" width="62" style="51" customWidth="1"/>
    <col min="2050" max="2050" width="13.28515625" style="51" customWidth="1"/>
    <col min="2051" max="2051" width="25.28515625" style="51" customWidth="1"/>
    <col min="2052" max="2052" width="28.5703125" style="51" customWidth="1"/>
    <col min="2053" max="2053" width="16" style="51" customWidth="1"/>
    <col min="2054" max="2054" width="18.28515625" style="51" customWidth="1"/>
    <col min="2055" max="2055" width="11.42578125" style="51" bestFit="1" customWidth="1"/>
    <col min="2056" max="2304" width="9.140625" style="51"/>
    <col min="2305" max="2305" width="62" style="51" customWidth="1"/>
    <col min="2306" max="2306" width="13.28515625" style="51" customWidth="1"/>
    <col min="2307" max="2307" width="25.28515625" style="51" customWidth="1"/>
    <col min="2308" max="2308" width="28.5703125" style="51" customWidth="1"/>
    <col min="2309" max="2309" width="16" style="51" customWidth="1"/>
    <col min="2310" max="2310" width="18.28515625" style="51" customWidth="1"/>
    <col min="2311" max="2311" width="11.42578125" style="51" bestFit="1" customWidth="1"/>
    <col min="2312" max="2560" width="9.140625" style="51"/>
    <col min="2561" max="2561" width="62" style="51" customWidth="1"/>
    <col min="2562" max="2562" width="13.28515625" style="51" customWidth="1"/>
    <col min="2563" max="2563" width="25.28515625" style="51" customWidth="1"/>
    <col min="2564" max="2564" width="28.5703125" style="51" customWidth="1"/>
    <col min="2565" max="2565" width="16" style="51" customWidth="1"/>
    <col min="2566" max="2566" width="18.28515625" style="51" customWidth="1"/>
    <col min="2567" max="2567" width="11.42578125" style="51" bestFit="1" customWidth="1"/>
    <col min="2568" max="2816" width="9.140625" style="51"/>
    <col min="2817" max="2817" width="62" style="51" customWidth="1"/>
    <col min="2818" max="2818" width="13.28515625" style="51" customWidth="1"/>
    <col min="2819" max="2819" width="25.28515625" style="51" customWidth="1"/>
    <col min="2820" max="2820" width="28.5703125" style="51" customWidth="1"/>
    <col min="2821" max="2821" width="16" style="51" customWidth="1"/>
    <col min="2822" max="2822" width="18.28515625" style="51" customWidth="1"/>
    <col min="2823" max="2823" width="11.42578125" style="51" bestFit="1" customWidth="1"/>
    <col min="2824" max="3072" width="9.140625" style="51"/>
    <col min="3073" max="3073" width="62" style="51" customWidth="1"/>
    <col min="3074" max="3074" width="13.28515625" style="51" customWidth="1"/>
    <col min="3075" max="3075" width="25.28515625" style="51" customWidth="1"/>
    <col min="3076" max="3076" width="28.5703125" style="51" customWidth="1"/>
    <col min="3077" max="3077" width="16" style="51" customWidth="1"/>
    <col min="3078" max="3078" width="18.28515625" style="51" customWidth="1"/>
    <col min="3079" max="3079" width="11.42578125" style="51" bestFit="1" customWidth="1"/>
    <col min="3080" max="3328" width="9.140625" style="51"/>
    <col min="3329" max="3329" width="62" style="51" customWidth="1"/>
    <col min="3330" max="3330" width="13.28515625" style="51" customWidth="1"/>
    <col min="3331" max="3331" width="25.28515625" style="51" customWidth="1"/>
    <col min="3332" max="3332" width="28.5703125" style="51" customWidth="1"/>
    <col min="3333" max="3333" width="16" style="51" customWidth="1"/>
    <col min="3334" max="3334" width="18.28515625" style="51" customWidth="1"/>
    <col min="3335" max="3335" width="11.42578125" style="51" bestFit="1" customWidth="1"/>
    <col min="3336" max="3584" width="9.140625" style="51"/>
    <col min="3585" max="3585" width="62" style="51" customWidth="1"/>
    <col min="3586" max="3586" width="13.28515625" style="51" customWidth="1"/>
    <col min="3587" max="3587" width="25.28515625" style="51" customWidth="1"/>
    <col min="3588" max="3588" width="28.5703125" style="51" customWidth="1"/>
    <col min="3589" max="3589" width="16" style="51" customWidth="1"/>
    <col min="3590" max="3590" width="18.28515625" style="51" customWidth="1"/>
    <col min="3591" max="3591" width="11.42578125" style="51" bestFit="1" customWidth="1"/>
    <col min="3592" max="3840" width="9.140625" style="51"/>
    <col min="3841" max="3841" width="62" style="51" customWidth="1"/>
    <col min="3842" max="3842" width="13.28515625" style="51" customWidth="1"/>
    <col min="3843" max="3843" width="25.28515625" style="51" customWidth="1"/>
    <col min="3844" max="3844" width="28.5703125" style="51" customWidth="1"/>
    <col min="3845" max="3845" width="16" style="51" customWidth="1"/>
    <col min="3846" max="3846" width="18.28515625" style="51" customWidth="1"/>
    <col min="3847" max="3847" width="11.42578125" style="51" bestFit="1" customWidth="1"/>
    <col min="3848" max="4096" width="9.140625" style="51"/>
    <col min="4097" max="4097" width="62" style="51" customWidth="1"/>
    <col min="4098" max="4098" width="13.28515625" style="51" customWidth="1"/>
    <col min="4099" max="4099" width="25.28515625" style="51" customWidth="1"/>
    <col min="4100" max="4100" width="28.5703125" style="51" customWidth="1"/>
    <col min="4101" max="4101" width="16" style="51" customWidth="1"/>
    <col min="4102" max="4102" width="18.28515625" style="51" customWidth="1"/>
    <col min="4103" max="4103" width="11.42578125" style="51" bestFit="1" customWidth="1"/>
    <col min="4104" max="4352" width="9.140625" style="51"/>
    <col min="4353" max="4353" width="62" style="51" customWidth="1"/>
    <col min="4354" max="4354" width="13.28515625" style="51" customWidth="1"/>
    <col min="4355" max="4355" width="25.28515625" style="51" customWidth="1"/>
    <col min="4356" max="4356" width="28.5703125" style="51" customWidth="1"/>
    <col min="4357" max="4357" width="16" style="51" customWidth="1"/>
    <col min="4358" max="4358" width="18.28515625" style="51" customWidth="1"/>
    <col min="4359" max="4359" width="11.42578125" style="51" bestFit="1" customWidth="1"/>
    <col min="4360" max="4608" width="9.140625" style="51"/>
    <col min="4609" max="4609" width="62" style="51" customWidth="1"/>
    <col min="4610" max="4610" width="13.28515625" style="51" customWidth="1"/>
    <col min="4611" max="4611" width="25.28515625" style="51" customWidth="1"/>
    <col min="4612" max="4612" width="28.5703125" style="51" customWidth="1"/>
    <col min="4613" max="4613" width="16" style="51" customWidth="1"/>
    <col min="4614" max="4614" width="18.28515625" style="51" customWidth="1"/>
    <col min="4615" max="4615" width="11.42578125" style="51" bestFit="1" customWidth="1"/>
    <col min="4616" max="4864" width="9.140625" style="51"/>
    <col min="4865" max="4865" width="62" style="51" customWidth="1"/>
    <col min="4866" max="4866" width="13.28515625" style="51" customWidth="1"/>
    <col min="4867" max="4867" width="25.28515625" style="51" customWidth="1"/>
    <col min="4868" max="4868" width="28.5703125" style="51" customWidth="1"/>
    <col min="4869" max="4869" width="16" style="51" customWidth="1"/>
    <col min="4870" max="4870" width="18.28515625" style="51" customWidth="1"/>
    <col min="4871" max="4871" width="11.42578125" style="51" bestFit="1" customWidth="1"/>
    <col min="4872" max="5120" width="9.140625" style="51"/>
    <col min="5121" max="5121" width="62" style="51" customWidth="1"/>
    <col min="5122" max="5122" width="13.28515625" style="51" customWidth="1"/>
    <col min="5123" max="5123" width="25.28515625" style="51" customWidth="1"/>
    <col min="5124" max="5124" width="28.5703125" style="51" customWidth="1"/>
    <col min="5125" max="5125" width="16" style="51" customWidth="1"/>
    <col min="5126" max="5126" width="18.28515625" style="51" customWidth="1"/>
    <col min="5127" max="5127" width="11.42578125" style="51" bestFit="1" customWidth="1"/>
    <col min="5128" max="5376" width="9.140625" style="51"/>
    <col min="5377" max="5377" width="62" style="51" customWidth="1"/>
    <col min="5378" max="5378" width="13.28515625" style="51" customWidth="1"/>
    <col min="5379" max="5379" width="25.28515625" style="51" customWidth="1"/>
    <col min="5380" max="5380" width="28.5703125" style="51" customWidth="1"/>
    <col min="5381" max="5381" width="16" style="51" customWidth="1"/>
    <col min="5382" max="5382" width="18.28515625" style="51" customWidth="1"/>
    <col min="5383" max="5383" width="11.42578125" style="51" bestFit="1" customWidth="1"/>
    <col min="5384" max="5632" width="9.140625" style="51"/>
    <col min="5633" max="5633" width="62" style="51" customWidth="1"/>
    <col min="5634" max="5634" width="13.28515625" style="51" customWidth="1"/>
    <col min="5635" max="5635" width="25.28515625" style="51" customWidth="1"/>
    <col min="5636" max="5636" width="28.5703125" style="51" customWidth="1"/>
    <col min="5637" max="5637" width="16" style="51" customWidth="1"/>
    <col min="5638" max="5638" width="18.28515625" style="51" customWidth="1"/>
    <col min="5639" max="5639" width="11.42578125" style="51" bestFit="1" customWidth="1"/>
    <col min="5640" max="5888" width="9.140625" style="51"/>
    <col min="5889" max="5889" width="62" style="51" customWidth="1"/>
    <col min="5890" max="5890" width="13.28515625" style="51" customWidth="1"/>
    <col min="5891" max="5891" width="25.28515625" style="51" customWidth="1"/>
    <col min="5892" max="5892" width="28.5703125" style="51" customWidth="1"/>
    <col min="5893" max="5893" width="16" style="51" customWidth="1"/>
    <col min="5894" max="5894" width="18.28515625" style="51" customWidth="1"/>
    <col min="5895" max="5895" width="11.42578125" style="51" bestFit="1" customWidth="1"/>
    <col min="5896" max="6144" width="9.140625" style="51"/>
    <col min="6145" max="6145" width="62" style="51" customWidth="1"/>
    <col min="6146" max="6146" width="13.28515625" style="51" customWidth="1"/>
    <col min="6147" max="6147" width="25.28515625" style="51" customWidth="1"/>
    <col min="6148" max="6148" width="28.5703125" style="51" customWidth="1"/>
    <col min="6149" max="6149" width="16" style="51" customWidth="1"/>
    <col min="6150" max="6150" width="18.28515625" style="51" customWidth="1"/>
    <col min="6151" max="6151" width="11.42578125" style="51" bestFit="1" customWidth="1"/>
    <col min="6152" max="6400" width="9.140625" style="51"/>
    <col min="6401" max="6401" width="62" style="51" customWidth="1"/>
    <col min="6402" max="6402" width="13.28515625" style="51" customWidth="1"/>
    <col min="6403" max="6403" width="25.28515625" style="51" customWidth="1"/>
    <col min="6404" max="6404" width="28.5703125" style="51" customWidth="1"/>
    <col min="6405" max="6405" width="16" style="51" customWidth="1"/>
    <col min="6406" max="6406" width="18.28515625" style="51" customWidth="1"/>
    <col min="6407" max="6407" width="11.42578125" style="51" bestFit="1" customWidth="1"/>
    <col min="6408" max="6656" width="9.140625" style="51"/>
    <col min="6657" max="6657" width="62" style="51" customWidth="1"/>
    <col min="6658" max="6658" width="13.28515625" style="51" customWidth="1"/>
    <col min="6659" max="6659" width="25.28515625" style="51" customWidth="1"/>
    <col min="6660" max="6660" width="28.5703125" style="51" customWidth="1"/>
    <col min="6661" max="6661" width="16" style="51" customWidth="1"/>
    <col min="6662" max="6662" width="18.28515625" style="51" customWidth="1"/>
    <col min="6663" max="6663" width="11.42578125" style="51" bestFit="1" customWidth="1"/>
    <col min="6664" max="6912" width="9.140625" style="51"/>
    <col min="6913" max="6913" width="62" style="51" customWidth="1"/>
    <col min="6914" max="6914" width="13.28515625" style="51" customWidth="1"/>
    <col min="6915" max="6915" width="25.28515625" style="51" customWidth="1"/>
    <col min="6916" max="6916" width="28.5703125" style="51" customWidth="1"/>
    <col min="6917" max="6917" width="16" style="51" customWidth="1"/>
    <col min="6918" max="6918" width="18.28515625" style="51" customWidth="1"/>
    <col min="6919" max="6919" width="11.42578125" style="51" bestFit="1" customWidth="1"/>
    <col min="6920" max="7168" width="9.140625" style="51"/>
    <col min="7169" max="7169" width="62" style="51" customWidth="1"/>
    <col min="7170" max="7170" width="13.28515625" style="51" customWidth="1"/>
    <col min="7171" max="7171" width="25.28515625" style="51" customWidth="1"/>
    <col min="7172" max="7172" width="28.5703125" style="51" customWidth="1"/>
    <col min="7173" max="7173" width="16" style="51" customWidth="1"/>
    <col min="7174" max="7174" width="18.28515625" style="51" customWidth="1"/>
    <col min="7175" max="7175" width="11.42578125" style="51" bestFit="1" customWidth="1"/>
    <col min="7176" max="7424" width="9.140625" style="51"/>
    <col min="7425" max="7425" width="62" style="51" customWidth="1"/>
    <col min="7426" max="7426" width="13.28515625" style="51" customWidth="1"/>
    <col min="7427" max="7427" width="25.28515625" style="51" customWidth="1"/>
    <col min="7428" max="7428" width="28.5703125" style="51" customWidth="1"/>
    <col min="7429" max="7429" width="16" style="51" customWidth="1"/>
    <col min="7430" max="7430" width="18.28515625" style="51" customWidth="1"/>
    <col min="7431" max="7431" width="11.42578125" style="51" bestFit="1" customWidth="1"/>
    <col min="7432" max="7680" width="9.140625" style="51"/>
    <col min="7681" max="7681" width="62" style="51" customWidth="1"/>
    <col min="7682" max="7682" width="13.28515625" style="51" customWidth="1"/>
    <col min="7683" max="7683" width="25.28515625" style="51" customWidth="1"/>
    <col min="7684" max="7684" width="28.5703125" style="51" customWidth="1"/>
    <col min="7685" max="7685" width="16" style="51" customWidth="1"/>
    <col min="7686" max="7686" width="18.28515625" style="51" customWidth="1"/>
    <col min="7687" max="7687" width="11.42578125" style="51" bestFit="1" customWidth="1"/>
    <col min="7688" max="7936" width="9.140625" style="51"/>
    <col min="7937" max="7937" width="62" style="51" customWidth="1"/>
    <col min="7938" max="7938" width="13.28515625" style="51" customWidth="1"/>
    <col min="7939" max="7939" width="25.28515625" style="51" customWidth="1"/>
    <col min="7940" max="7940" width="28.5703125" style="51" customWidth="1"/>
    <col min="7941" max="7941" width="16" style="51" customWidth="1"/>
    <col min="7942" max="7942" width="18.28515625" style="51" customWidth="1"/>
    <col min="7943" max="7943" width="11.42578125" style="51" bestFit="1" customWidth="1"/>
    <col min="7944" max="8192" width="9.140625" style="51"/>
    <col min="8193" max="8193" width="62" style="51" customWidth="1"/>
    <col min="8194" max="8194" width="13.28515625" style="51" customWidth="1"/>
    <col min="8195" max="8195" width="25.28515625" style="51" customWidth="1"/>
    <col min="8196" max="8196" width="28.5703125" style="51" customWidth="1"/>
    <col min="8197" max="8197" width="16" style="51" customWidth="1"/>
    <col min="8198" max="8198" width="18.28515625" style="51" customWidth="1"/>
    <col min="8199" max="8199" width="11.42578125" style="51" bestFit="1" customWidth="1"/>
    <col min="8200" max="8448" width="9.140625" style="51"/>
    <col min="8449" max="8449" width="62" style="51" customWidth="1"/>
    <col min="8450" max="8450" width="13.28515625" style="51" customWidth="1"/>
    <col min="8451" max="8451" width="25.28515625" style="51" customWidth="1"/>
    <col min="8452" max="8452" width="28.5703125" style="51" customWidth="1"/>
    <col min="8453" max="8453" width="16" style="51" customWidth="1"/>
    <col min="8454" max="8454" width="18.28515625" style="51" customWidth="1"/>
    <col min="8455" max="8455" width="11.42578125" style="51" bestFit="1" customWidth="1"/>
    <col min="8456" max="8704" width="9.140625" style="51"/>
    <col min="8705" max="8705" width="62" style="51" customWidth="1"/>
    <col min="8706" max="8706" width="13.28515625" style="51" customWidth="1"/>
    <col min="8707" max="8707" width="25.28515625" style="51" customWidth="1"/>
    <col min="8708" max="8708" width="28.5703125" style="51" customWidth="1"/>
    <col min="8709" max="8709" width="16" style="51" customWidth="1"/>
    <col min="8710" max="8710" width="18.28515625" style="51" customWidth="1"/>
    <col min="8711" max="8711" width="11.42578125" style="51" bestFit="1" customWidth="1"/>
    <col min="8712" max="8960" width="9.140625" style="51"/>
    <col min="8961" max="8961" width="62" style="51" customWidth="1"/>
    <col min="8962" max="8962" width="13.28515625" style="51" customWidth="1"/>
    <col min="8963" max="8963" width="25.28515625" style="51" customWidth="1"/>
    <col min="8964" max="8964" width="28.5703125" style="51" customWidth="1"/>
    <col min="8965" max="8965" width="16" style="51" customWidth="1"/>
    <col min="8966" max="8966" width="18.28515625" style="51" customWidth="1"/>
    <col min="8967" max="8967" width="11.42578125" style="51" bestFit="1" customWidth="1"/>
    <col min="8968" max="9216" width="9.140625" style="51"/>
    <col min="9217" max="9217" width="62" style="51" customWidth="1"/>
    <col min="9218" max="9218" width="13.28515625" style="51" customWidth="1"/>
    <col min="9219" max="9219" width="25.28515625" style="51" customWidth="1"/>
    <col min="9220" max="9220" width="28.5703125" style="51" customWidth="1"/>
    <col min="9221" max="9221" width="16" style="51" customWidth="1"/>
    <col min="9222" max="9222" width="18.28515625" style="51" customWidth="1"/>
    <col min="9223" max="9223" width="11.42578125" style="51" bestFit="1" customWidth="1"/>
    <col min="9224" max="9472" width="9.140625" style="51"/>
    <col min="9473" max="9473" width="62" style="51" customWidth="1"/>
    <col min="9474" max="9474" width="13.28515625" style="51" customWidth="1"/>
    <col min="9475" max="9475" width="25.28515625" style="51" customWidth="1"/>
    <col min="9476" max="9476" width="28.5703125" style="51" customWidth="1"/>
    <col min="9477" max="9477" width="16" style="51" customWidth="1"/>
    <col min="9478" max="9478" width="18.28515625" style="51" customWidth="1"/>
    <col min="9479" max="9479" width="11.42578125" style="51" bestFit="1" customWidth="1"/>
    <col min="9480" max="9728" width="9.140625" style="51"/>
    <col min="9729" max="9729" width="62" style="51" customWidth="1"/>
    <col min="9730" max="9730" width="13.28515625" style="51" customWidth="1"/>
    <col min="9731" max="9731" width="25.28515625" style="51" customWidth="1"/>
    <col min="9732" max="9732" width="28.5703125" style="51" customWidth="1"/>
    <col min="9733" max="9733" width="16" style="51" customWidth="1"/>
    <col min="9734" max="9734" width="18.28515625" style="51" customWidth="1"/>
    <col min="9735" max="9735" width="11.42578125" style="51" bestFit="1" customWidth="1"/>
    <col min="9736" max="9984" width="9.140625" style="51"/>
    <col min="9985" max="9985" width="62" style="51" customWidth="1"/>
    <col min="9986" max="9986" width="13.28515625" style="51" customWidth="1"/>
    <col min="9987" max="9987" width="25.28515625" style="51" customWidth="1"/>
    <col min="9988" max="9988" width="28.5703125" style="51" customWidth="1"/>
    <col min="9989" max="9989" width="16" style="51" customWidth="1"/>
    <col min="9990" max="9990" width="18.28515625" style="51" customWidth="1"/>
    <col min="9991" max="9991" width="11.42578125" style="51" bestFit="1" customWidth="1"/>
    <col min="9992" max="10240" width="9.140625" style="51"/>
    <col min="10241" max="10241" width="62" style="51" customWidth="1"/>
    <col min="10242" max="10242" width="13.28515625" style="51" customWidth="1"/>
    <col min="10243" max="10243" width="25.28515625" style="51" customWidth="1"/>
    <col min="10244" max="10244" width="28.5703125" style="51" customWidth="1"/>
    <col min="10245" max="10245" width="16" style="51" customWidth="1"/>
    <col min="10246" max="10246" width="18.28515625" style="51" customWidth="1"/>
    <col min="10247" max="10247" width="11.42578125" style="51" bestFit="1" customWidth="1"/>
    <col min="10248" max="10496" width="9.140625" style="51"/>
    <col min="10497" max="10497" width="62" style="51" customWidth="1"/>
    <col min="10498" max="10498" width="13.28515625" style="51" customWidth="1"/>
    <col min="10499" max="10499" width="25.28515625" style="51" customWidth="1"/>
    <col min="10500" max="10500" width="28.5703125" style="51" customWidth="1"/>
    <col min="10501" max="10501" width="16" style="51" customWidth="1"/>
    <col min="10502" max="10502" width="18.28515625" style="51" customWidth="1"/>
    <col min="10503" max="10503" width="11.42578125" style="51" bestFit="1" customWidth="1"/>
    <col min="10504" max="10752" width="9.140625" style="51"/>
    <col min="10753" max="10753" width="62" style="51" customWidth="1"/>
    <col min="10754" max="10754" width="13.28515625" style="51" customWidth="1"/>
    <col min="10755" max="10755" width="25.28515625" style="51" customWidth="1"/>
    <col min="10756" max="10756" width="28.5703125" style="51" customWidth="1"/>
    <col min="10757" max="10757" width="16" style="51" customWidth="1"/>
    <col min="10758" max="10758" width="18.28515625" style="51" customWidth="1"/>
    <col min="10759" max="10759" width="11.42578125" style="51" bestFit="1" customWidth="1"/>
    <col min="10760" max="11008" width="9.140625" style="51"/>
    <col min="11009" max="11009" width="62" style="51" customWidth="1"/>
    <col min="11010" max="11010" width="13.28515625" style="51" customWidth="1"/>
    <col min="11011" max="11011" width="25.28515625" style="51" customWidth="1"/>
    <col min="11012" max="11012" width="28.5703125" style="51" customWidth="1"/>
    <col min="11013" max="11013" width="16" style="51" customWidth="1"/>
    <col min="11014" max="11014" width="18.28515625" style="51" customWidth="1"/>
    <col min="11015" max="11015" width="11.42578125" style="51" bestFit="1" customWidth="1"/>
    <col min="11016" max="11264" width="9.140625" style="51"/>
    <col min="11265" max="11265" width="62" style="51" customWidth="1"/>
    <col min="11266" max="11266" width="13.28515625" style="51" customWidth="1"/>
    <col min="11267" max="11267" width="25.28515625" style="51" customWidth="1"/>
    <col min="11268" max="11268" width="28.5703125" style="51" customWidth="1"/>
    <col min="11269" max="11269" width="16" style="51" customWidth="1"/>
    <col min="11270" max="11270" width="18.28515625" style="51" customWidth="1"/>
    <col min="11271" max="11271" width="11.42578125" style="51" bestFit="1" customWidth="1"/>
    <col min="11272" max="11520" width="9.140625" style="51"/>
    <col min="11521" max="11521" width="62" style="51" customWidth="1"/>
    <col min="11522" max="11522" width="13.28515625" style="51" customWidth="1"/>
    <col min="11523" max="11523" width="25.28515625" style="51" customWidth="1"/>
    <col min="11524" max="11524" width="28.5703125" style="51" customWidth="1"/>
    <col min="11525" max="11525" width="16" style="51" customWidth="1"/>
    <col min="11526" max="11526" width="18.28515625" style="51" customWidth="1"/>
    <col min="11527" max="11527" width="11.42578125" style="51" bestFit="1" customWidth="1"/>
    <col min="11528" max="11776" width="9.140625" style="51"/>
    <col min="11777" max="11777" width="62" style="51" customWidth="1"/>
    <col min="11778" max="11778" width="13.28515625" style="51" customWidth="1"/>
    <col min="11779" max="11779" width="25.28515625" style="51" customWidth="1"/>
    <col min="11780" max="11780" width="28.5703125" style="51" customWidth="1"/>
    <col min="11781" max="11781" width="16" style="51" customWidth="1"/>
    <col min="11782" max="11782" width="18.28515625" style="51" customWidth="1"/>
    <col min="11783" max="11783" width="11.42578125" style="51" bestFit="1" customWidth="1"/>
    <col min="11784" max="12032" width="9.140625" style="51"/>
    <col min="12033" max="12033" width="62" style="51" customWidth="1"/>
    <col min="12034" max="12034" width="13.28515625" style="51" customWidth="1"/>
    <col min="12035" max="12035" width="25.28515625" style="51" customWidth="1"/>
    <col min="12036" max="12036" width="28.5703125" style="51" customWidth="1"/>
    <col min="12037" max="12037" width="16" style="51" customWidth="1"/>
    <col min="12038" max="12038" width="18.28515625" style="51" customWidth="1"/>
    <col min="12039" max="12039" width="11.42578125" style="51" bestFit="1" customWidth="1"/>
    <col min="12040" max="12288" width="9.140625" style="51"/>
    <col min="12289" max="12289" width="62" style="51" customWidth="1"/>
    <col min="12290" max="12290" width="13.28515625" style="51" customWidth="1"/>
    <col min="12291" max="12291" width="25.28515625" style="51" customWidth="1"/>
    <col min="12292" max="12292" width="28.5703125" style="51" customWidth="1"/>
    <col min="12293" max="12293" width="16" style="51" customWidth="1"/>
    <col min="12294" max="12294" width="18.28515625" style="51" customWidth="1"/>
    <col min="12295" max="12295" width="11.42578125" style="51" bestFit="1" customWidth="1"/>
    <col min="12296" max="12544" width="9.140625" style="51"/>
    <col min="12545" max="12545" width="62" style="51" customWidth="1"/>
    <col min="12546" max="12546" width="13.28515625" style="51" customWidth="1"/>
    <col min="12547" max="12547" width="25.28515625" style="51" customWidth="1"/>
    <col min="12548" max="12548" width="28.5703125" style="51" customWidth="1"/>
    <col min="12549" max="12549" width="16" style="51" customWidth="1"/>
    <col min="12550" max="12550" width="18.28515625" style="51" customWidth="1"/>
    <col min="12551" max="12551" width="11.42578125" style="51" bestFit="1" customWidth="1"/>
    <col min="12552" max="12800" width="9.140625" style="51"/>
    <col min="12801" max="12801" width="62" style="51" customWidth="1"/>
    <col min="12802" max="12802" width="13.28515625" style="51" customWidth="1"/>
    <col min="12803" max="12803" width="25.28515625" style="51" customWidth="1"/>
    <col min="12804" max="12804" width="28.5703125" style="51" customWidth="1"/>
    <col min="12805" max="12805" width="16" style="51" customWidth="1"/>
    <col min="12806" max="12806" width="18.28515625" style="51" customWidth="1"/>
    <col min="12807" max="12807" width="11.42578125" style="51" bestFit="1" customWidth="1"/>
    <col min="12808" max="13056" width="9.140625" style="51"/>
    <col min="13057" max="13057" width="62" style="51" customWidth="1"/>
    <col min="13058" max="13058" width="13.28515625" style="51" customWidth="1"/>
    <col min="13059" max="13059" width="25.28515625" style="51" customWidth="1"/>
    <col min="13060" max="13060" width="28.5703125" style="51" customWidth="1"/>
    <col min="13061" max="13061" width="16" style="51" customWidth="1"/>
    <col min="13062" max="13062" width="18.28515625" style="51" customWidth="1"/>
    <col min="13063" max="13063" width="11.42578125" style="51" bestFit="1" customWidth="1"/>
    <col min="13064" max="13312" width="9.140625" style="51"/>
    <col min="13313" max="13313" width="62" style="51" customWidth="1"/>
    <col min="13314" max="13314" width="13.28515625" style="51" customWidth="1"/>
    <col min="13315" max="13315" width="25.28515625" style="51" customWidth="1"/>
    <col min="13316" max="13316" width="28.5703125" style="51" customWidth="1"/>
    <col min="13317" max="13317" width="16" style="51" customWidth="1"/>
    <col min="13318" max="13318" width="18.28515625" style="51" customWidth="1"/>
    <col min="13319" max="13319" width="11.42578125" style="51" bestFit="1" customWidth="1"/>
    <col min="13320" max="13568" width="9.140625" style="51"/>
    <col min="13569" max="13569" width="62" style="51" customWidth="1"/>
    <col min="13570" max="13570" width="13.28515625" style="51" customWidth="1"/>
    <col min="13571" max="13571" width="25.28515625" style="51" customWidth="1"/>
    <col min="13572" max="13572" width="28.5703125" style="51" customWidth="1"/>
    <col min="13573" max="13573" width="16" style="51" customWidth="1"/>
    <col min="13574" max="13574" width="18.28515625" style="51" customWidth="1"/>
    <col min="13575" max="13575" width="11.42578125" style="51" bestFit="1" customWidth="1"/>
    <col min="13576" max="13824" width="9.140625" style="51"/>
    <col min="13825" max="13825" width="62" style="51" customWidth="1"/>
    <col min="13826" max="13826" width="13.28515625" style="51" customWidth="1"/>
    <col min="13827" max="13827" width="25.28515625" style="51" customWidth="1"/>
    <col min="13828" max="13828" width="28.5703125" style="51" customWidth="1"/>
    <col min="13829" max="13829" width="16" style="51" customWidth="1"/>
    <col min="13830" max="13830" width="18.28515625" style="51" customWidth="1"/>
    <col min="13831" max="13831" width="11.42578125" style="51" bestFit="1" customWidth="1"/>
    <col min="13832" max="14080" width="9.140625" style="51"/>
    <col min="14081" max="14081" width="62" style="51" customWidth="1"/>
    <col min="14082" max="14082" width="13.28515625" style="51" customWidth="1"/>
    <col min="14083" max="14083" width="25.28515625" style="51" customWidth="1"/>
    <col min="14084" max="14084" width="28.5703125" style="51" customWidth="1"/>
    <col min="14085" max="14085" width="16" style="51" customWidth="1"/>
    <col min="14086" max="14086" width="18.28515625" style="51" customWidth="1"/>
    <col min="14087" max="14087" width="11.42578125" style="51" bestFit="1" customWidth="1"/>
    <col min="14088" max="14336" width="9.140625" style="51"/>
    <col min="14337" max="14337" width="62" style="51" customWidth="1"/>
    <col min="14338" max="14338" width="13.28515625" style="51" customWidth="1"/>
    <col min="14339" max="14339" width="25.28515625" style="51" customWidth="1"/>
    <col min="14340" max="14340" width="28.5703125" style="51" customWidth="1"/>
    <col min="14341" max="14341" width="16" style="51" customWidth="1"/>
    <col min="14342" max="14342" width="18.28515625" style="51" customWidth="1"/>
    <col min="14343" max="14343" width="11.42578125" style="51" bestFit="1" customWidth="1"/>
    <col min="14344" max="14592" width="9.140625" style="51"/>
    <col min="14593" max="14593" width="62" style="51" customWidth="1"/>
    <col min="14594" max="14594" width="13.28515625" style="51" customWidth="1"/>
    <col min="14595" max="14595" width="25.28515625" style="51" customWidth="1"/>
    <col min="14596" max="14596" width="28.5703125" style="51" customWidth="1"/>
    <col min="14597" max="14597" width="16" style="51" customWidth="1"/>
    <col min="14598" max="14598" width="18.28515625" style="51" customWidth="1"/>
    <col min="14599" max="14599" width="11.42578125" style="51" bestFit="1" customWidth="1"/>
    <col min="14600" max="14848" width="9.140625" style="51"/>
    <col min="14849" max="14849" width="62" style="51" customWidth="1"/>
    <col min="14850" max="14850" width="13.28515625" style="51" customWidth="1"/>
    <col min="14851" max="14851" width="25.28515625" style="51" customWidth="1"/>
    <col min="14852" max="14852" width="28.5703125" style="51" customWidth="1"/>
    <col min="14853" max="14853" width="16" style="51" customWidth="1"/>
    <col min="14854" max="14854" width="18.28515625" style="51" customWidth="1"/>
    <col min="14855" max="14855" width="11.42578125" style="51" bestFit="1" customWidth="1"/>
    <col min="14856" max="15104" width="9.140625" style="51"/>
    <col min="15105" max="15105" width="62" style="51" customWidth="1"/>
    <col min="15106" max="15106" width="13.28515625" style="51" customWidth="1"/>
    <col min="15107" max="15107" width="25.28515625" style="51" customWidth="1"/>
    <col min="15108" max="15108" width="28.5703125" style="51" customWidth="1"/>
    <col min="15109" max="15109" width="16" style="51" customWidth="1"/>
    <col min="15110" max="15110" width="18.28515625" style="51" customWidth="1"/>
    <col min="15111" max="15111" width="11.42578125" style="51" bestFit="1" customWidth="1"/>
    <col min="15112" max="15360" width="9.140625" style="51"/>
    <col min="15361" max="15361" width="62" style="51" customWidth="1"/>
    <col min="15362" max="15362" width="13.28515625" style="51" customWidth="1"/>
    <col min="15363" max="15363" width="25.28515625" style="51" customWidth="1"/>
    <col min="15364" max="15364" width="28.5703125" style="51" customWidth="1"/>
    <col min="15365" max="15365" width="16" style="51" customWidth="1"/>
    <col min="15366" max="15366" width="18.28515625" style="51" customWidth="1"/>
    <col min="15367" max="15367" width="11.42578125" style="51" bestFit="1" customWidth="1"/>
    <col min="15368" max="15616" width="9.140625" style="51"/>
    <col min="15617" max="15617" width="62" style="51" customWidth="1"/>
    <col min="15618" max="15618" width="13.28515625" style="51" customWidth="1"/>
    <col min="15619" max="15619" width="25.28515625" style="51" customWidth="1"/>
    <col min="15620" max="15620" width="28.5703125" style="51" customWidth="1"/>
    <col min="15621" max="15621" width="16" style="51" customWidth="1"/>
    <col min="15622" max="15622" width="18.28515625" style="51" customWidth="1"/>
    <col min="15623" max="15623" width="11.42578125" style="51" bestFit="1" customWidth="1"/>
    <col min="15624" max="15872" width="9.140625" style="51"/>
    <col min="15873" max="15873" width="62" style="51" customWidth="1"/>
    <col min="15874" max="15874" width="13.28515625" style="51" customWidth="1"/>
    <col min="15875" max="15875" width="25.28515625" style="51" customWidth="1"/>
    <col min="15876" max="15876" width="28.5703125" style="51" customWidth="1"/>
    <col min="15877" max="15877" width="16" style="51" customWidth="1"/>
    <col min="15878" max="15878" width="18.28515625" style="51" customWidth="1"/>
    <col min="15879" max="15879" width="11.42578125" style="51" bestFit="1" customWidth="1"/>
    <col min="15880" max="16128" width="9.140625" style="51"/>
    <col min="16129" max="16129" width="62" style="51" customWidth="1"/>
    <col min="16130" max="16130" width="13.28515625" style="51" customWidth="1"/>
    <col min="16131" max="16131" width="25.28515625" style="51" customWidth="1"/>
    <col min="16132" max="16132" width="28.5703125" style="51" customWidth="1"/>
    <col min="16133" max="16133" width="16" style="51" customWidth="1"/>
    <col min="16134" max="16134" width="18.28515625" style="51" customWidth="1"/>
    <col min="16135" max="16135" width="11.42578125" style="51" bestFit="1" customWidth="1"/>
    <col min="16136" max="16384" width="9.140625" style="51"/>
  </cols>
  <sheetData>
    <row r="1" spans="1:5" ht="21.75" customHeight="1" x14ac:dyDescent="0.3">
      <c r="A1" s="186" t="s">
        <v>72</v>
      </c>
      <c r="B1" s="186"/>
      <c r="C1" s="186"/>
      <c r="D1" s="186"/>
    </row>
    <row r="2" spans="1:5" ht="21.75" customHeight="1" x14ac:dyDescent="0.3">
      <c r="A2" s="186" t="s">
        <v>73</v>
      </c>
      <c r="B2" s="186"/>
      <c r="C2" s="186"/>
      <c r="D2" s="186"/>
    </row>
    <row r="3" spans="1:5" ht="21.75" customHeight="1" x14ac:dyDescent="0.3">
      <c r="A3" s="187" t="s">
        <v>74</v>
      </c>
      <c r="B3" s="187"/>
      <c r="C3" s="187"/>
      <c r="D3" s="187"/>
      <c r="E3" s="52"/>
    </row>
    <row r="4" spans="1:5" ht="16.5" customHeight="1" x14ac:dyDescent="0.3">
      <c r="A4" s="53"/>
      <c r="B4" s="54"/>
      <c r="C4" s="53"/>
      <c r="D4" s="55" t="s">
        <v>75</v>
      </c>
      <c r="E4" s="52"/>
    </row>
    <row r="5" spans="1:5" ht="24.95" customHeight="1" x14ac:dyDescent="0.3">
      <c r="A5" s="188" t="s">
        <v>76</v>
      </c>
      <c r="B5" s="188"/>
      <c r="C5" s="188"/>
      <c r="D5" s="188"/>
      <c r="E5" s="56"/>
    </row>
    <row r="6" spans="1:5" ht="26.25" customHeight="1" x14ac:dyDescent="0.3">
      <c r="A6" s="189" t="s">
        <v>77</v>
      </c>
      <c r="B6" s="189" t="s">
        <v>78</v>
      </c>
      <c r="C6" s="190" t="s">
        <v>79</v>
      </c>
      <c r="D6" s="190"/>
    </row>
    <row r="7" spans="1:5" ht="53.25" customHeight="1" x14ac:dyDescent="0.3">
      <c r="A7" s="189"/>
      <c r="B7" s="189"/>
      <c r="C7" s="57" t="s">
        <v>80</v>
      </c>
      <c r="D7" s="58" t="s">
        <v>81</v>
      </c>
    </row>
    <row r="8" spans="1:5" ht="17.25" customHeight="1" x14ac:dyDescent="0.3">
      <c r="A8" s="59" t="s">
        <v>9</v>
      </c>
      <c r="B8" s="59" t="s">
        <v>82</v>
      </c>
      <c r="C8" s="59">
        <v>1</v>
      </c>
      <c r="D8" s="59">
        <v>2</v>
      </c>
    </row>
    <row r="9" spans="1:5" ht="18" customHeight="1" x14ac:dyDescent="0.3">
      <c r="A9" s="60" t="s">
        <v>83</v>
      </c>
      <c r="B9" s="61" t="s">
        <v>84</v>
      </c>
      <c r="C9" s="62"/>
      <c r="D9" s="62"/>
    </row>
    <row r="10" spans="1:5" ht="18" customHeight="1" x14ac:dyDescent="0.3">
      <c r="A10" s="63" t="s">
        <v>85</v>
      </c>
      <c r="B10" s="64" t="s">
        <v>86</v>
      </c>
      <c r="C10" s="65">
        <f>('[3]Баланс_Конто 12.2019'!H12+'[3]Баланс_Конто 12.2019'!H13)/1000</f>
        <v>23096.942149999999</v>
      </c>
      <c r="D10" s="65">
        <v>23686</v>
      </c>
    </row>
    <row r="11" spans="1:5" ht="18" customHeight="1" x14ac:dyDescent="0.3">
      <c r="A11" s="63" t="s">
        <v>87</v>
      </c>
      <c r="B11" s="64" t="s">
        <v>88</v>
      </c>
      <c r="C11" s="65">
        <f>('[3]Баланс_Конто 12.2019'!H14+'[3]Баланс_Конто 12.2019'!H15+'[3]Баланс_Конто 12.2019'!H16)/1000</f>
        <v>2248.0631100000001</v>
      </c>
      <c r="D11" s="65">
        <v>2615</v>
      </c>
    </row>
    <row r="12" spans="1:5" ht="18" customHeight="1" x14ac:dyDescent="0.3">
      <c r="A12" s="62" t="s">
        <v>89</v>
      </c>
      <c r="B12" s="66" t="s">
        <v>90</v>
      </c>
      <c r="C12" s="65">
        <f>('[3]Баланс_Конто 12.2019'!H17+'[3]Баланс_Конто 12.2019'!H18+'[3]Баланс_Конто 12.2019'!H19+'[3]Баланс_Конто 12.2019'!H21)/1000</f>
        <v>2643.5676000000003</v>
      </c>
      <c r="D12" s="65">
        <v>1449</v>
      </c>
    </row>
    <row r="13" spans="1:5" ht="18" customHeight="1" x14ac:dyDescent="0.3">
      <c r="A13" s="63" t="s">
        <v>91</v>
      </c>
      <c r="B13" s="64" t="s">
        <v>92</v>
      </c>
      <c r="C13" s="65">
        <f>'[3]Баланс_Конто 12.2019'!H20/1000</f>
        <v>6366.00083</v>
      </c>
      <c r="D13" s="65">
        <v>6578</v>
      </c>
    </row>
    <row r="14" spans="1:5" ht="18" customHeight="1" x14ac:dyDescent="0.3">
      <c r="A14" s="63" t="s">
        <v>93</v>
      </c>
      <c r="B14" s="64"/>
      <c r="C14" s="65">
        <f>+'[3]Баланс_Конто 12.2019'!H34/1000</f>
        <v>62756.68</v>
      </c>
      <c r="D14" s="65">
        <v>63388</v>
      </c>
    </row>
    <row r="15" spans="1:5" ht="18" customHeight="1" x14ac:dyDescent="0.3">
      <c r="A15" s="67" t="s">
        <v>94</v>
      </c>
      <c r="B15" s="68" t="s">
        <v>95</v>
      </c>
      <c r="C15" s="69">
        <f>SUM(C10:C14)</f>
        <v>97111.253689999998</v>
      </c>
      <c r="D15" s="69">
        <v>97716</v>
      </c>
    </row>
    <row r="16" spans="1:5" ht="18" customHeight="1" x14ac:dyDescent="0.3">
      <c r="A16" s="67" t="s">
        <v>96</v>
      </c>
      <c r="B16" s="68"/>
      <c r="C16" s="70"/>
      <c r="D16" s="65"/>
    </row>
    <row r="17" spans="1:4" ht="18" customHeight="1" x14ac:dyDescent="0.3">
      <c r="A17" s="63" t="s">
        <v>97</v>
      </c>
      <c r="B17" s="64" t="s">
        <v>98</v>
      </c>
      <c r="C17" s="70" t="s">
        <v>99</v>
      </c>
      <c r="D17" s="65" t="s">
        <v>99</v>
      </c>
    </row>
    <row r="18" spans="1:4" ht="18" customHeight="1" x14ac:dyDescent="0.3">
      <c r="A18" s="63" t="s">
        <v>100</v>
      </c>
      <c r="B18" s="64" t="s">
        <v>101</v>
      </c>
      <c r="C18" s="70" t="s">
        <v>99</v>
      </c>
      <c r="D18" s="65" t="s">
        <v>99</v>
      </c>
    </row>
    <row r="19" spans="1:4" ht="18" customHeight="1" x14ac:dyDescent="0.3">
      <c r="A19" s="63" t="s">
        <v>102</v>
      </c>
      <c r="B19" s="64" t="s">
        <v>103</v>
      </c>
      <c r="C19" s="70">
        <f>'[3]Баланс_Конто 12.2019'!H26/1000</f>
        <v>366.62089000000003</v>
      </c>
      <c r="D19" s="65">
        <v>484.10048999999998</v>
      </c>
    </row>
    <row r="20" spans="1:4" ht="18" customHeight="1" x14ac:dyDescent="0.3">
      <c r="A20" s="63" t="s">
        <v>104</v>
      </c>
      <c r="B20" s="64" t="s">
        <v>105</v>
      </c>
      <c r="C20" s="70">
        <f>'[3]Баланс_Конто 12.2019'!H25/1000</f>
        <v>49.903649999999999</v>
      </c>
      <c r="D20" s="65">
        <v>69.492530000000002</v>
      </c>
    </row>
    <row r="21" spans="1:4" ht="18" customHeight="1" x14ac:dyDescent="0.3">
      <c r="A21" s="63" t="s">
        <v>106</v>
      </c>
      <c r="B21" s="64" t="s">
        <v>107</v>
      </c>
      <c r="C21" s="70">
        <f>'[3]Баланс_Конто 12.2019'!H28/1000</f>
        <v>17.846619999999998</v>
      </c>
      <c r="D21" s="65">
        <v>23.861900000000002</v>
      </c>
    </row>
    <row r="22" spans="1:4" ht="18" customHeight="1" x14ac:dyDescent="0.3">
      <c r="A22" s="67" t="s">
        <v>108</v>
      </c>
      <c r="B22" s="68" t="s">
        <v>109</v>
      </c>
      <c r="C22" s="69">
        <f>SUM(C17:C21)</f>
        <v>434.37115999999997</v>
      </c>
      <c r="D22" s="69">
        <v>577.45492000000002</v>
      </c>
    </row>
    <row r="23" spans="1:4" ht="18" customHeight="1" x14ac:dyDescent="0.3">
      <c r="A23" s="60" t="s">
        <v>110</v>
      </c>
      <c r="B23" s="61"/>
      <c r="C23" s="70"/>
      <c r="D23" s="65"/>
    </row>
    <row r="24" spans="1:4" ht="18" customHeight="1" x14ac:dyDescent="0.3">
      <c r="A24" s="63" t="s">
        <v>111</v>
      </c>
      <c r="B24" s="64" t="s">
        <v>112</v>
      </c>
      <c r="C24" s="70" t="s">
        <v>99</v>
      </c>
      <c r="D24" s="65" t="s">
        <v>99</v>
      </c>
    </row>
    <row r="25" spans="1:4" ht="18" customHeight="1" x14ac:dyDescent="0.3">
      <c r="A25" s="63" t="s">
        <v>113</v>
      </c>
      <c r="B25" s="64" t="s">
        <v>114</v>
      </c>
      <c r="C25" s="70" t="s">
        <v>99</v>
      </c>
      <c r="D25" s="65" t="s">
        <v>99</v>
      </c>
    </row>
    <row r="26" spans="1:4" ht="18" customHeight="1" x14ac:dyDescent="0.3">
      <c r="A26" s="63" t="s">
        <v>115</v>
      </c>
      <c r="B26" s="64" t="s">
        <v>116</v>
      </c>
      <c r="C26" s="70">
        <f>('[3]Баланс_Конто 12.2019'!H32+'[3]Баланс_Конто 12.2019'!H33)/1000</f>
        <v>53.305</v>
      </c>
      <c r="D26" s="65">
        <v>53.305</v>
      </c>
    </row>
    <row r="27" spans="1:4" ht="18" customHeight="1" x14ac:dyDescent="0.3">
      <c r="A27" s="63" t="s">
        <v>117</v>
      </c>
      <c r="B27" s="64" t="s">
        <v>118</v>
      </c>
      <c r="C27" s="70"/>
      <c r="D27" s="65"/>
    </row>
    <row r="28" spans="1:4" ht="18" customHeight="1" x14ac:dyDescent="0.3">
      <c r="A28" s="63" t="s">
        <v>119</v>
      </c>
      <c r="B28" s="64" t="s">
        <v>120</v>
      </c>
      <c r="C28" s="70">
        <f>'[3]Баланс_Конто 12.2019'!H27</f>
        <v>0</v>
      </c>
      <c r="D28" s="65">
        <v>0</v>
      </c>
    </row>
    <row r="29" spans="1:4" ht="18" customHeight="1" x14ac:dyDescent="0.3">
      <c r="A29" s="67" t="s">
        <v>121</v>
      </c>
      <c r="B29" s="68" t="s">
        <v>122</v>
      </c>
      <c r="C29" s="69">
        <f>SUM(C24:C28)</f>
        <v>53.305</v>
      </c>
      <c r="D29" s="69">
        <v>53.305</v>
      </c>
    </row>
    <row r="30" spans="1:4" ht="18" customHeight="1" x14ac:dyDescent="0.3">
      <c r="A30" s="60" t="s">
        <v>123</v>
      </c>
      <c r="B30" s="61"/>
      <c r="C30" s="71">
        <v>0</v>
      </c>
      <c r="D30" s="72">
        <v>0</v>
      </c>
    </row>
    <row r="31" spans="1:4" ht="18" customHeight="1" x14ac:dyDescent="0.3">
      <c r="A31" s="67" t="s">
        <v>124</v>
      </c>
      <c r="B31" s="61" t="s">
        <v>125</v>
      </c>
      <c r="C31" s="71">
        <f>C30</f>
        <v>0</v>
      </c>
      <c r="D31" s="72">
        <v>0</v>
      </c>
    </row>
    <row r="32" spans="1:4" ht="18" customHeight="1" x14ac:dyDescent="0.3">
      <c r="A32" s="60" t="s">
        <v>126</v>
      </c>
      <c r="B32" s="61"/>
      <c r="C32" s="71"/>
      <c r="D32" s="72"/>
    </row>
    <row r="33" spans="1:6" ht="18" customHeight="1" x14ac:dyDescent="0.3">
      <c r="A33" s="67" t="s">
        <v>127</v>
      </c>
      <c r="B33" s="68" t="s">
        <v>128</v>
      </c>
      <c r="C33" s="69">
        <f>C32</f>
        <v>0</v>
      </c>
      <c r="D33" s="69">
        <v>0</v>
      </c>
    </row>
    <row r="34" spans="1:6" ht="18" customHeight="1" x14ac:dyDescent="0.3">
      <c r="A34" s="60" t="s">
        <v>129</v>
      </c>
      <c r="B34" s="61" t="s">
        <v>130</v>
      </c>
      <c r="C34" s="69">
        <f>C15+C22+C29+C31+C33</f>
        <v>97598.929849999986</v>
      </c>
      <c r="D34" s="69">
        <f>D15+D22+D29+D31+D33</f>
        <v>98346.759919999997</v>
      </c>
      <c r="F34" s="73"/>
    </row>
    <row r="35" spans="1:6" ht="18" customHeight="1" x14ac:dyDescent="0.3">
      <c r="A35" s="74" t="s">
        <v>131</v>
      </c>
      <c r="B35" s="75"/>
      <c r="C35" s="76"/>
      <c r="D35" s="77"/>
    </row>
    <row r="36" spans="1:6" ht="18" customHeight="1" x14ac:dyDescent="0.3">
      <c r="A36" s="74" t="s">
        <v>132</v>
      </c>
      <c r="B36" s="78"/>
      <c r="C36" s="76"/>
      <c r="D36" s="77"/>
    </row>
    <row r="37" spans="1:6" ht="18" customHeight="1" x14ac:dyDescent="0.3">
      <c r="A37" s="63" t="s">
        <v>133</v>
      </c>
      <c r="B37" s="64" t="s">
        <v>134</v>
      </c>
      <c r="C37" s="70">
        <f>('[3]Баланс_Конто 12.2019'!H42+'[3]Баланс_Конто 12.2019'!H43)/1000</f>
        <v>2839.9609500000001</v>
      </c>
      <c r="D37" s="70">
        <v>2811</v>
      </c>
    </row>
    <row r="38" spans="1:6" ht="18" customHeight="1" x14ac:dyDescent="0.3">
      <c r="A38" s="63" t="s">
        <v>135</v>
      </c>
      <c r="B38" s="64" t="s">
        <v>136</v>
      </c>
      <c r="C38" s="70">
        <f>('[3]Баланс_Конто 12.2019'!H44+'[3]Баланс_Конто 12.2019'!H45+'[3]Баланс_Конто 12.2019'!H46)/1000</f>
        <v>259.40127000000001</v>
      </c>
      <c r="D38" s="70">
        <v>100.25434</v>
      </c>
    </row>
    <row r="39" spans="1:6" ht="18" customHeight="1" x14ac:dyDescent="0.3">
      <c r="A39" s="62" t="s">
        <v>137</v>
      </c>
      <c r="B39" s="66" t="s">
        <v>138</v>
      </c>
      <c r="C39" s="70">
        <f>('[3]Баланс_Конто 12.2019'!H47+'[3]Баланс_Конто 12.2019'!H48+'[3]Баланс_Конто 12.2019'!H49+'[3]Баланс_Конто 12.2019'!H50+'[3]Баланс_Конто 12.2019'!H51+'[3]Баланс_Конто 12.2019'!H52)/1000</f>
        <v>1039.4023199999999</v>
      </c>
      <c r="D39" s="70">
        <v>1253</v>
      </c>
    </row>
    <row r="40" spans="1:6" ht="18" customHeight="1" x14ac:dyDescent="0.3">
      <c r="A40" s="63" t="s">
        <v>139</v>
      </c>
      <c r="B40" s="64" t="s">
        <v>140</v>
      </c>
      <c r="C40" s="70">
        <v>0</v>
      </c>
      <c r="D40" s="70">
        <v>0</v>
      </c>
    </row>
    <row r="41" spans="1:6" ht="18" customHeight="1" x14ac:dyDescent="0.3">
      <c r="A41" s="79" t="s">
        <v>141</v>
      </c>
      <c r="B41" s="64" t="s">
        <v>142</v>
      </c>
      <c r="C41" s="70">
        <f>'[3]Баланс_Конто 12.2019'!H54/1000</f>
        <v>1.4832000000000001</v>
      </c>
      <c r="D41" s="70">
        <v>0</v>
      </c>
    </row>
    <row r="42" spans="1:6" ht="18" customHeight="1" x14ac:dyDescent="0.3">
      <c r="A42" s="79" t="s">
        <v>143</v>
      </c>
      <c r="B42" s="64" t="s">
        <v>144</v>
      </c>
      <c r="C42" s="70">
        <f>'[3]Баланс_Конто 12.2019'!H53/1000</f>
        <v>0</v>
      </c>
      <c r="D42" s="70">
        <v>0</v>
      </c>
    </row>
    <row r="43" spans="1:6" ht="18" customHeight="1" x14ac:dyDescent="0.3">
      <c r="A43" s="80" t="s">
        <v>94</v>
      </c>
      <c r="B43" s="68" t="s">
        <v>145</v>
      </c>
      <c r="C43" s="81">
        <f>SUM(C37:C42)</f>
        <v>4140.2477399999998</v>
      </c>
      <c r="D43" s="69">
        <v>4164</v>
      </c>
    </row>
    <row r="44" spans="1:6" ht="18" customHeight="1" x14ac:dyDescent="0.3">
      <c r="A44" s="74" t="s">
        <v>146</v>
      </c>
      <c r="B44" s="61"/>
      <c r="C44" s="70" t="s">
        <v>99</v>
      </c>
      <c r="D44" s="65" t="s">
        <v>99</v>
      </c>
    </row>
    <row r="45" spans="1:6" ht="18" customHeight="1" x14ac:dyDescent="0.3">
      <c r="A45" s="79" t="s">
        <v>147</v>
      </c>
      <c r="B45" s="64" t="s">
        <v>148</v>
      </c>
      <c r="C45" s="82" t="s">
        <v>99</v>
      </c>
      <c r="D45" s="83" t="s">
        <v>99</v>
      </c>
    </row>
    <row r="46" spans="1:6" ht="18" customHeight="1" x14ac:dyDescent="0.3">
      <c r="A46" s="79" t="s">
        <v>149</v>
      </c>
      <c r="B46" s="64" t="s">
        <v>150</v>
      </c>
      <c r="C46" s="82"/>
      <c r="D46" s="83"/>
    </row>
    <row r="47" spans="1:6" ht="18" customHeight="1" x14ac:dyDescent="0.3">
      <c r="A47" s="79" t="s">
        <v>151</v>
      </c>
      <c r="B47" s="64" t="s">
        <v>152</v>
      </c>
      <c r="C47" s="70">
        <f>SUM('[3]Баланс_Конто 12.2019'!H60:H65)/1000+SUM('[3]Баланс_Конто 12.2019'!H84:H131)/1000-'[3]Баланс_Конто 12.2019'!H95/1000-'[3]Баланс_Конто 12.2019'!H105/1000-'[3]Баланс_Конто 12.2019'!H110/1000</f>
        <v>178874.37272999997</v>
      </c>
      <c r="D47" s="65">
        <v>139241</v>
      </c>
    </row>
    <row r="48" spans="1:6" ht="18" customHeight="1" x14ac:dyDescent="0.3">
      <c r="A48" s="79" t="s">
        <v>153</v>
      </c>
      <c r="B48" s="64" t="s">
        <v>154</v>
      </c>
      <c r="C48" s="70">
        <f>('[3]Баланс_Конто 12.2019'!H58+'[3]Баланс_Конто 12.2019'!H59)/1000</f>
        <v>10261.87485</v>
      </c>
      <c r="D48" s="65">
        <v>8846</v>
      </c>
    </row>
    <row r="49" spans="1:7" ht="18" customHeight="1" x14ac:dyDescent="0.3">
      <c r="A49" s="79" t="s">
        <v>155</v>
      </c>
      <c r="B49" s="64" t="s">
        <v>156</v>
      </c>
      <c r="C49" s="70">
        <v>0</v>
      </c>
      <c r="D49" s="65">
        <v>0</v>
      </c>
    </row>
    <row r="50" spans="1:7" ht="18" customHeight="1" x14ac:dyDescent="0.3">
      <c r="A50" s="79" t="s">
        <v>157</v>
      </c>
      <c r="B50" s="64" t="s">
        <v>158</v>
      </c>
      <c r="C50" s="70">
        <f>('[3]Баланс_Конто 12.2019'!H71+'[3]Баланс_Конто 12.2019'!H72)/1000</f>
        <v>489.39567000000005</v>
      </c>
      <c r="D50" s="65">
        <v>454</v>
      </c>
    </row>
    <row r="51" spans="1:7" ht="18" customHeight="1" x14ac:dyDescent="0.3">
      <c r="A51" s="79" t="s">
        <v>159</v>
      </c>
      <c r="B51" s="64" t="s">
        <v>160</v>
      </c>
      <c r="C51" s="70" t="e">
        <f>SUM('[3]Баланс_Конто 12.2019'!H73:'[3]Баланс_Конто 12.2019'!H76)/1000+'[3]Баланс_Конто 12.2019'!H183/1000+'[3]Баланс_Конто 12.2019'!H184/1000</f>
        <v>#REF!</v>
      </c>
      <c r="D51" s="65">
        <v>0</v>
      </c>
      <c r="E51" s="73"/>
    </row>
    <row r="52" spans="1:7" ht="18" customHeight="1" x14ac:dyDescent="0.3">
      <c r="A52" s="79" t="s">
        <v>161</v>
      </c>
      <c r="B52" s="64" t="s">
        <v>162</v>
      </c>
      <c r="C52" s="84" t="e">
        <f>SUM('[3]Баланс_Конто 12.2019'!H66:'[3]Баланс_Конто 12.2019'!H70)/1000+SUM('[3]Баланс_Конто 12.2019'!H76:'[3]Баланс_Конто 12.2019'!H83)/1000+'[3]Баланс_Конто 12.2019'!H95/1000+SUM('[3]Баланс_Конто 12.2019'!H177:'[3]Баланс_Конто 12.2019'!H182)/1000+'[3]Баланс_Конто 12.2019'!H185/1000+'[3]Баланс_Конто 12.2019'!H186/1000+'[3]Баланс_Конто 12.2019'!H187/1000+'[3]Баланс_Конто 12.2019'!H110/1000</f>
        <v>#REF!</v>
      </c>
      <c r="D52" s="65">
        <v>44275</v>
      </c>
    </row>
    <row r="53" spans="1:7" ht="18" customHeight="1" x14ac:dyDescent="0.3">
      <c r="A53" s="67" t="s">
        <v>108</v>
      </c>
      <c r="B53" s="68" t="s">
        <v>163</v>
      </c>
      <c r="C53" s="69" t="e">
        <f>SUM(C45:C52)</f>
        <v>#REF!</v>
      </c>
      <c r="D53" s="69">
        <f>SUM(D45:D52)</f>
        <v>192816</v>
      </c>
    </row>
    <row r="54" spans="1:7" ht="18" customHeight="1" x14ac:dyDescent="0.3">
      <c r="A54" s="74" t="s">
        <v>164</v>
      </c>
      <c r="B54" s="61"/>
      <c r="C54" s="70" t="s">
        <v>99</v>
      </c>
      <c r="D54" s="65" t="s">
        <v>99</v>
      </c>
    </row>
    <row r="55" spans="1:7" ht="18" customHeight="1" x14ac:dyDescent="0.3">
      <c r="A55" s="79" t="s">
        <v>165</v>
      </c>
      <c r="B55" s="64" t="s">
        <v>166</v>
      </c>
      <c r="C55" s="70">
        <v>0</v>
      </c>
      <c r="D55" s="65">
        <v>0</v>
      </c>
    </row>
    <row r="56" spans="1:7" ht="21" customHeight="1" x14ac:dyDescent="0.3">
      <c r="A56" s="79" t="s">
        <v>167</v>
      </c>
      <c r="B56" s="64" t="s">
        <v>168</v>
      </c>
      <c r="C56" s="70"/>
      <c r="D56" s="65"/>
    </row>
    <row r="57" spans="1:7" ht="18" customHeight="1" x14ac:dyDescent="0.3">
      <c r="A57" s="63" t="s">
        <v>169</v>
      </c>
      <c r="B57" s="64" t="s">
        <v>170</v>
      </c>
      <c r="C57" s="70">
        <v>0</v>
      </c>
      <c r="D57" s="65">
        <v>0</v>
      </c>
    </row>
    <row r="58" spans="1:7" ht="18" customHeight="1" x14ac:dyDescent="0.3">
      <c r="A58" s="67" t="s">
        <v>121</v>
      </c>
      <c r="B58" s="68" t="s">
        <v>171</v>
      </c>
      <c r="C58" s="69">
        <f>C55+C57</f>
        <v>0</v>
      </c>
      <c r="D58" s="69">
        <v>0</v>
      </c>
    </row>
    <row r="59" spans="1:7" ht="18" customHeight="1" x14ac:dyDescent="0.3">
      <c r="A59" s="60" t="s">
        <v>172</v>
      </c>
      <c r="B59" s="61"/>
      <c r="C59" s="69" t="s">
        <v>99</v>
      </c>
      <c r="D59" s="85" t="s">
        <v>99</v>
      </c>
    </row>
    <row r="60" spans="1:7" ht="18" customHeight="1" x14ac:dyDescent="0.3">
      <c r="A60" s="63" t="s">
        <v>173</v>
      </c>
      <c r="B60" s="64" t="s">
        <v>174</v>
      </c>
      <c r="C60" s="70">
        <f>SUM('[3]Баланс_Конто 12.2019'!H191+'[3]Баланс_Конто 12.2019'!H192)/1000</f>
        <v>2029.4398600000002</v>
      </c>
      <c r="D60" s="65">
        <v>2305</v>
      </c>
    </row>
    <row r="61" spans="1:7" ht="18" customHeight="1" x14ac:dyDescent="0.3">
      <c r="A61" s="63" t="s">
        <v>175</v>
      </c>
      <c r="B61" s="64" t="s">
        <v>176</v>
      </c>
      <c r="C61" s="70" t="e">
        <f>SUM('[3]Баланс_Конто 12.2019'!H193:'[3]Баланс_Конто 12.2019'!H198)/1000+(7130033.81/1000)</f>
        <v>#REF!</v>
      </c>
      <c r="D61" s="65">
        <v>6953</v>
      </c>
      <c r="G61" s="73"/>
    </row>
    <row r="62" spans="1:7" ht="18" customHeight="1" x14ac:dyDescent="0.3">
      <c r="A62" s="63" t="s">
        <v>177</v>
      </c>
      <c r="B62" s="64" t="s">
        <v>178</v>
      </c>
      <c r="C62" s="70">
        <v>0</v>
      </c>
      <c r="D62" s="65">
        <v>0</v>
      </c>
      <c r="F62" s="73"/>
      <c r="G62" s="73"/>
    </row>
    <row r="63" spans="1:7" ht="18" customHeight="1" x14ac:dyDescent="0.3">
      <c r="A63" s="67" t="s">
        <v>124</v>
      </c>
      <c r="B63" s="68" t="s">
        <v>179</v>
      </c>
      <c r="C63" s="69" t="e">
        <f>SUM(C60:C62)</f>
        <v>#REF!</v>
      </c>
      <c r="D63" s="69">
        <f>SUM(D60:D62)</f>
        <v>9258</v>
      </c>
    </row>
    <row r="64" spans="1:7" ht="18" customHeight="1" x14ac:dyDescent="0.3">
      <c r="A64" s="60" t="s">
        <v>180</v>
      </c>
      <c r="B64" s="61" t="s">
        <v>181</v>
      </c>
      <c r="C64" s="70">
        <f>SUM('[3]Баланс_Конто 12.2019'!H202:H204)/1000</f>
        <v>1176.1577600000001</v>
      </c>
      <c r="D64" s="65">
        <v>865</v>
      </c>
    </row>
    <row r="65" spans="1:6" ht="18" customHeight="1" x14ac:dyDescent="0.3">
      <c r="A65" s="60" t="s">
        <v>182</v>
      </c>
      <c r="B65" s="61" t="s">
        <v>183</v>
      </c>
      <c r="C65" s="85" t="e">
        <f>C43+C53+C58+C63+C64</f>
        <v>#REF!</v>
      </c>
      <c r="D65" s="85">
        <v>207103</v>
      </c>
    </row>
    <row r="66" spans="1:6" ht="18" customHeight="1" x14ac:dyDescent="0.3">
      <c r="A66" s="67" t="s">
        <v>184</v>
      </c>
      <c r="B66" s="68" t="s">
        <v>185</v>
      </c>
      <c r="C66" s="81" t="e">
        <f>C34+C65</f>
        <v>#REF!</v>
      </c>
      <c r="D66" s="85">
        <f>D34+D65</f>
        <v>305449.75991999998</v>
      </c>
      <c r="F66" s="86"/>
    </row>
    <row r="67" spans="1:6" ht="18" customHeight="1" x14ac:dyDescent="0.3">
      <c r="A67" s="67" t="s">
        <v>186</v>
      </c>
      <c r="B67" s="68" t="s">
        <v>187</v>
      </c>
      <c r="C67" s="87">
        <f>'[3]Баланс_Конто 12.2019'!H211/1000</f>
        <v>25810.887079999997</v>
      </c>
      <c r="D67" s="87">
        <v>28207</v>
      </c>
      <c r="F67" s="73"/>
    </row>
    <row r="68" spans="1:6" ht="24.95" customHeight="1" x14ac:dyDescent="0.3">
      <c r="A68" s="88"/>
      <c r="B68" s="88"/>
      <c r="C68" s="89"/>
      <c r="D68" s="88"/>
    </row>
    <row r="69" spans="1:6" ht="24.95" customHeight="1" x14ac:dyDescent="0.3">
      <c r="A69" s="88"/>
      <c r="B69" s="88"/>
      <c r="C69" s="90"/>
      <c r="D69" s="88"/>
      <c r="E69" s="73"/>
    </row>
    <row r="70" spans="1:6" ht="24.95" customHeight="1" x14ac:dyDescent="0.3">
      <c r="C70" s="91"/>
    </row>
  </sheetData>
  <mergeCells count="7">
    <mergeCell ref="A1:D1"/>
    <mergeCell ref="A2:D2"/>
    <mergeCell ref="A3:D3"/>
    <mergeCell ref="A5:D5"/>
    <mergeCell ref="A6:A7"/>
    <mergeCell ref="B6:B7"/>
    <mergeCell ref="C6:D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64"/>
  <sheetViews>
    <sheetView zoomScale="80" zoomScaleNormal="80" workbookViewId="0">
      <selection activeCell="I27" sqref="I27"/>
    </sheetView>
  </sheetViews>
  <sheetFormatPr defaultRowHeight="18" x14ac:dyDescent="0.25"/>
  <cols>
    <col min="1" max="1" width="76" style="92" customWidth="1"/>
    <col min="2" max="2" width="11.140625" style="92" customWidth="1"/>
    <col min="3" max="3" width="25.28515625" style="92" customWidth="1"/>
    <col min="4" max="4" width="25.42578125" style="92" customWidth="1"/>
    <col min="5" max="5" width="12.28515625" style="92" bestFit="1" customWidth="1"/>
    <col min="6" max="256" width="9.140625" style="92"/>
    <col min="257" max="257" width="76" style="92" customWidth="1"/>
    <col min="258" max="258" width="11.140625" style="92" customWidth="1"/>
    <col min="259" max="259" width="25.28515625" style="92" customWidth="1"/>
    <col min="260" max="260" width="25.42578125" style="92" customWidth="1"/>
    <col min="261" max="261" width="12.28515625" style="92" bestFit="1" customWidth="1"/>
    <col min="262" max="512" width="9.140625" style="92"/>
    <col min="513" max="513" width="76" style="92" customWidth="1"/>
    <col min="514" max="514" width="11.140625" style="92" customWidth="1"/>
    <col min="515" max="515" width="25.28515625" style="92" customWidth="1"/>
    <col min="516" max="516" width="25.42578125" style="92" customWidth="1"/>
    <col min="517" max="517" width="12.28515625" style="92" bestFit="1" customWidth="1"/>
    <col min="518" max="768" width="9.140625" style="92"/>
    <col min="769" max="769" width="76" style="92" customWidth="1"/>
    <col min="770" max="770" width="11.140625" style="92" customWidth="1"/>
    <col min="771" max="771" width="25.28515625" style="92" customWidth="1"/>
    <col min="772" max="772" width="25.42578125" style="92" customWidth="1"/>
    <col min="773" max="773" width="12.28515625" style="92" bestFit="1" customWidth="1"/>
    <col min="774" max="1024" width="9.140625" style="92"/>
    <col min="1025" max="1025" width="76" style="92" customWidth="1"/>
    <col min="1026" max="1026" width="11.140625" style="92" customWidth="1"/>
    <col min="1027" max="1027" width="25.28515625" style="92" customWidth="1"/>
    <col min="1028" max="1028" width="25.42578125" style="92" customWidth="1"/>
    <col min="1029" max="1029" width="12.28515625" style="92" bestFit="1" customWidth="1"/>
    <col min="1030" max="1280" width="9.140625" style="92"/>
    <col min="1281" max="1281" width="76" style="92" customWidth="1"/>
    <col min="1282" max="1282" width="11.140625" style="92" customWidth="1"/>
    <col min="1283" max="1283" width="25.28515625" style="92" customWidth="1"/>
    <col min="1284" max="1284" width="25.42578125" style="92" customWidth="1"/>
    <col min="1285" max="1285" width="12.28515625" style="92" bestFit="1" customWidth="1"/>
    <col min="1286" max="1536" width="9.140625" style="92"/>
    <col min="1537" max="1537" width="76" style="92" customWidth="1"/>
    <col min="1538" max="1538" width="11.140625" style="92" customWidth="1"/>
    <col min="1539" max="1539" width="25.28515625" style="92" customWidth="1"/>
    <col min="1540" max="1540" width="25.42578125" style="92" customWidth="1"/>
    <col min="1541" max="1541" width="12.28515625" style="92" bestFit="1" customWidth="1"/>
    <col min="1542" max="1792" width="9.140625" style="92"/>
    <col min="1793" max="1793" width="76" style="92" customWidth="1"/>
    <col min="1794" max="1794" width="11.140625" style="92" customWidth="1"/>
    <col min="1795" max="1795" width="25.28515625" style="92" customWidth="1"/>
    <col min="1796" max="1796" width="25.42578125" style="92" customWidth="1"/>
    <col min="1797" max="1797" width="12.28515625" style="92" bestFit="1" customWidth="1"/>
    <col min="1798" max="2048" width="9.140625" style="92"/>
    <col min="2049" max="2049" width="76" style="92" customWidth="1"/>
    <col min="2050" max="2050" width="11.140625" style="92" customWidth="1"/>
    <col min="2051" max="2051" width="25.28515625" style="92" customWidth="1"/>
    <col min="2052" max="2052" width="25.42578125" style="92" customWidth="1"/>
    <col min="2053" max="2053" width="12.28515625" style="92" bestFit="1" customWidth="1"/>
    <col min="2054" max="2304" width="9.140625" style="92"/>
    <col min="2305" max="2305" width="76" style="92" customWidth="1"/>
    <col min="2306" max="2306" width="11.140625" style="92" customWidth="1"/>
    <col min="2307" max="2307" width="25.28515625" style="92" customWidth="1"/>
    <col min="2308" max="2308" width="25.42578125" style="92" customWidth="1"/>
    <col min="2309" max="2309" width="12.28515625" style="92" bestFit="1" customWidth="1"/>
    <col min="2310" max="2560" width="9.140625" style="92"/>
    <col min="2561" max="2561" width="76" style="92" customWidth="1"/>
    <col min="2562" max="2562" width="11.140625" style="92" customWidth="1"/>
    <col min="2563" max="2563" width="25.28515625" style="92" customWidth="1"/>
    <col min="2564" max="2564" width="25.42578125" style="92" customWidth="1"/>
    <col min="2565" max="2565" width="12.28515625" style="92" bestFit="1" customWidth="1"/>
    <col min="2566" max="2816" width="9.140625" style="92"/>
    <col min="2817" max="2817" width="76" style="92" customWidth="1"/>
    <col min="2818" max="2818" width="11.140625" style="92" customWidth="1"/>
    <col min="2819" max="2819" width="25.28515625" style="92" customWidth="1"/>
    <col min="2820" max="2820" width="25.42578125" style="92" customWidth="1"/>
    <col min="2821" max="2821" width="12.28515625" style="92" bestFit="1" customWidth="1"/>
    <col min="2822" max="3072" width="9.140625" style="92"/>
    <col min="3073" max="3073" width="76" style="92" customWidth="1"/>
    <col min="3074" max="3074" width="11.140625" style="92" customWidth="1"/>
    <col min="3075" max="3075" width="25.28515625" style="92" customWidth="1"/>
    <col min="3076" max="3076" width="25.42578125" style="92" customWidth="1"/>
    <col min="3077" max="3077" width="12.28515625" style="92" bestFit="1" customWidth="1"/>
    <col min="3078" max="3328" width="9.140625" style="92"/>
    <col min="3329" max="3329" width="76" style="92" customWidth="1"/>
    <col min="3330" max="3330" width="11.140625" style="92" customWidth="1"/>
    <col min="3331" max="3331" width="25.28515625" style="92" customWidth="1"/>
    <col min="3332" max="3332" width="25.42578125" style="92" customWidth="1"/>
    <col min="3333" max="3333" width="12.28515625" style="92" bestFit="1" customWidth="1"/>
    <col min="3334" max="3584" width="9.140625" style="92"/>
    <col min="3585" max="3585" width="76" style="92" customWidth="1"/>
    <col min="3586" max="3586" width="11.140625" style="92" customWidth="1"/>
    <col min="3587" max="3587" width="25.28515625" style="92" customWidth="1"/>
    <col min="3588" max="3588" width="25.42578125" style="92" customWidth="1"/>
    <col min="3589" max="3589" width="12.28515625" style="92" bestFit="1" customWidth="1"/>
    <col min="3590" max="3840" width="9.140625" style="92"/>
    <col min="3841" max="3841" width="76" style="92" customWidth="1"/>
    <col min="3842" max="3842" width="11.140625" style="92" customWidth="1"/>
    <col min="3843" max="3843" width="25.28515625" style="92" customWidth="1"/>
    <col min="3844" max="3844" width="25.42578125" style="92" customWidth="1"/>
    <col min="3845" max="3845" width="12.28515625" style="92" bestFit="1" customWidth="1"/>
    <col min="3846" max="4096" width="9.140625" style="92"/>
    <col min="4097" max="4097" width="76" style="92" customWidth="1"/>
    <col min="4098" max="4098" width="11.140625" style="92" customWidth="1"/>
    <col min="4099" max="4099" width="25.28515625" style="92" customWidth="1"/>
    <col min="4100" max="4100" width="25.42578125" style="92" customWidth="1"/>
    <col min="4101" max="4101" width="12.28515625" style="92" bestFit="1" customWidth="1"/>
    <col min="4102" max="4352" width="9.140625" style="92"/>
    <col min="4353" max="4353" width="76" style="92" customWidth="1"/>
    <col min="4354" max="4354" width="11.140625" style="92" customWidth="1"/>
    <col min="4355" max="4355" width="25.28515625" style="92" customWidth="1"/>
    <col min="4356" max="4356" width="25.42578125" style="92" customWidth="1"/>
    <col min="4357" max="4357" width="12.28515625" style="92" bestFit="1" customWidth="1"/>
    <col min="4358" max="4608" width="9.140625" style="92"/>
    <col min="4609" max="4609" width="76" style="92" customWidth="1"/>
    <col min="4610" max="4610" width="11.140625" style="92" customWidth="1"/>
    <col min="4611" max="4611" width="25.28515625" style="92" customWidth="1"/>
    <col min="4612" max="4612" width="25.42578125" style="92" customWidth="1"/>
    <col min="4613" max="4613" width="12.28515625" style="92" bestFit="1" customWidth="1"/>
    <col min="4614" max="4864" width="9.140625" style="92"/>
    <col min="4865" max="4865" width="76" style="92" customWidth="1"/>
    <col min="4866" max="4866" width="11.140625" style="92" customWidth="1"/>
    <col min="4867" max="4867" width="25.28515625" style="92" customWidth="1"/>
    <col min="4868" max="4868" width="25.42578125" style="92" customWidth="1"/>
    <col min="4869" max="4869" width="12.28515625" style="92" bestFit="1" customWidth="1"/>
    <col min="4870" max="5120" width="9.140625" style="92"/>
    <col min="5121" max="5121" width="76" style="92" customWidth="1"/>
    <col min="5122" max="5122" width="11.140625" style="92" customWidth="1"/>
    <col min="5123" max="5123" width="25.28515625" style="92" customWidth="1"/>
    <col min="5124" max="5124" width="25.42578125" style="92" customWidth="1"/>
    <col min="5125" max="5125" width="12.28515625" style="92" bestFit="1" customWidth="1"/>
    <col min="5126" max="5376" width="9.140625" style="92"/>
    <col min="5377" max="5377" width="76" style="92" customWidth="1"/>
    <col min="5378" max="5378" width="11.140625" style="92" customWidth="1"/>
    <col min="5379" max="5379" width="25.28515625" style="92" customWidth="1"/>
    <col min="5380" max="5380" width="25.42578125" style="92" customWidth="1"/>
    <col min="5381" max="5381" width="12.28515625" style="92" bestFit="1" customWidth="1"/>
    <col min="5382" max="5632" width="9.140625" style="92"/>
    <col min="5633" max="5633" width="76" style="92" customWidth="1"/>
    <col min="5634" max="5634" width="11.140625" style="92" customWidth="1"/>
    <col min="5635" max="5635" width="25.28515625" style="92" customWidth="1"/>
    <col min="5636" max="5636" width="25.42578125" style="92" customWidth="1"/>
    <col min="5637" max="5637" width="12.28515625" style="92" bestFit="1" customWidth="1"/>
    <col min="5638" max="5888" width="9.140625" style="92"/>
    <col min="5889" max="5889" width="76" style="92" customWidth="1"/>
    <col min="5890" max="5890" width="11.140625" style="92" customWidth="1"/>
    <col min="5891" max="5891" width="25.28515625" style="92" customWidth="1"/>
    <col min="5892" max="5892" width="25.42578125" style="92" customWidth="1"/>
    <col min="5893" max="5893" width="12.28515625" style="92" bestFit="1" customWidth="1"/>
    <col min="5894" max="6144" width="9.140625" style="92"/>
    <col min="6145" max="6145" width="76" style="92" customWidth="1"/>
    <col min="6146" max="6146" width="11.140625" style="92" customWidth="1"/>
    <col min="6147" max="6147" width="25.28515625" style="92" customWidth="1"/>
    <col min="6148" max="6148" width="25.42578125" style="92" customWidth="1"/>
    <col min="6149" max="6149" width="12.28515625" style="92" bestFit="1" customWidth="1"/>
    <col min="6150" max="6400" width="9.140625" style="92"/>
    <col min="6401" max="6401" width="76" style="92" customWidth="1"/>
    <col min="6402" max="6402" width="11.140625" style="92" customWidth="1"/>
    <col min="6403" max="6403" width="25.28515625" style="92" customWidth="1"/>
    <col min="6404" max="6404" width="25.42578125" style="92" customWidth="1"/>
    <col min="6405" max="6405" width="12.28515625" style="92" bestFit="1" customWidth="1"/>
    <col min="6406" max="6656" width="9.140625" style="92"/>
    <col min="6657" max="6657" width="76" style="92" customWidth="1"/>
    <col min="6658" max="6658" width="11.140625" style="92" customWidth="1"/>
    <col min="6659" max="6659" width="25.28515625" style="92" customWidth="1"/>
    <col min="6660" max="6660" width="25.42578125" style="92" customWidth="1"/>
    <col min="6661" max="6661" width="12.28515625" style="92" bestFit="1" customWidth="1"/>
    <col min="6662" max="6912" width="9.140625" style="92"/>
    <col min="6913" max="6913" width="76" style="92" customWidth="1"/>
    <col min="6914" max="6914" width="11.140625" style="92" customWidth="1"/>
    <col min="6915" max="6915" width="25.28515625" style="92" customWidth="1"/>
    <col min="6916" max="6916" width="25.42578125" style="92" customWidth="1"/>
    <col min="6917" max="6917" width="12.28515625" style="92" bestFit="1" customWidth="1"/>
    <col min="6918" max="7168" width="9.140625" style="92"/>
    <col min="7169" max="7169" width="76" style="92" customWidth="1"/>
    <col min="7170" max="7170" width="11.140625" style="92" customWidth="1"/>
    <col min="7171" max="7171" width="25.28515625" style="92" customWidth="1"/>
    <col min="7172" max="7172" width="25.42578125" style="92" customWidth="1"/>
    <col min="7173" max="7173" width="12.28515625" style="92" bestFit="1" customWidth="1"/>
    <col min="7174" max="7424" width="9.140625" style="92"/>
    <col min="7425" max="7425" width="76" style="92" customWidth="1"/>
    <col min="7426" max="7426" width="11.140625" style="92" customWidth="1"/>
    <col min="7427" max="7427" width="25.28515625" style="92" customWidth="1"/>
    <col min="7428" max="7428" width="25.42578125" style="92" customWidth="1"/>
    <col min="7429" max="7429" width="12.28515625" style="92" bestFit="1" customWidth="1"/>
    <col min="7430" max="7680" width="9.140625" style="92"/>
    <col min="7681" max="7681" width="76" style="92" customWidth="1"/>
    <col min="7682" max="7682" width="11.140625" style="92" customWidth="1"/>
    <col min="7683" max="7683" width="25.28515625" style="92" customWidth="1"/>
    <col min="7684" max="7684" width="25.42578125" style="92" customWidth="1"/>
    <col min="7685" max="7685" width="12.28515625" style="92" bestFit="1" customWidth="1"/>
    <col min="7686" max="7936" width="9.140625" style="92"/>
    <col min="7937" max="7937" width="76" style="92" customWidth="1"/>
    <col min="7938" max="7938" width="11.140625" style="92" customWidth="1"/>
    <col min="7939" max="7939" width="25.28515625" style="92" customWidth="1"/>
    <col min="7940" max="7940" width="25.42578125" style="92" customWidth="1"/>
    <col min="7941" max="7941" width="12.28515625" style="92" bestFit="1" customWidth="1"/>
    <col min="7942" max="8192" width="9.140625" style="92"/>
    <col min="8193" max="8193" width="76" style="92" customWidth="1"/>
    <col min="8194" max="8194" width="11.140625" style="92" customWidth="1"/>
    <col min="8195" max="8195" width="25.28515625" style="92" customWidth="1"/>
    <col min="8196" max="8196" width="25.42578125" style="92" customWidth="1"/>
    <col min="8197" max="8197" width="12.28515625" style="92" bestFit="1" customWidth="1"/>
    <col min="8198" max="8448" width="9.140625" style="92"/>
    <col min="8449" max="8449" width="76" style="92" customWidth="1"/>
    <col min="8450" max="8450" width="11.140625" style="92" customWidth="1"/>
    <col min="8451" max="8451" width="25.28515625" style="92" customWidth="1"/>
    <col min="8452" max="8452" width="25.42578125" style="92" customWidth="1"/>
    <col min="8453" max="8453" width="12.28515625" style="92" bestFit="1" customWidth="1"/>
    <col min="8454" max="8704" width="9.140625" style="92"/>
    <col min="8705" max="8705" width="76" style="92" customWidth="1"/>
    <col min="8706" max="8706" width="11.140625" style="92" customWidth="1"/>
    <col min="8707" max="8707" width="25.28515625" style="92" customWidth="1"/>
    <col min="8708" max="8708" width="25.42578125" style="92" customWidth="1"/>
    <col min="8709" max="8709" width="12.28515625" style="92" bestFit="1" customWidth="1"/>
    <col min="8710" max="8960" width="9.140625" style="92"/>
    <col min="8961" max="8961" width="76" style="92" customWidth="1"/>
    <col min="8962" max="8962" width="11.140625" style="92" customWidth="1"/>
    <col min="8963" max="8963" width="25.28515625" style="92" customWidth="1"/>
    <col min="8964" max="8964" width="25.42578125" style="92" customWidth="1"/>
    <col min="8965" max="8965" width="12.28515625" style="92" bestFit="1" customWidth="1"/>
    <col min="8966" max="9216" width="9.140625" style="92"/>
    <col min="9217" max="9217" width="76" style="92" customWidth="1"/>
    <col min="9218" max="9218" width="11.140625" style="92" customWidth="1"/>
    <col min="9219" max="9219" width="25.28515625" style="92" customWidth="1"/>
    <col min="9220" max="9220" width="25.42578125" style="92" customWidth="1"/>
    <col min="9221" max="9221" width="12.28515625" style="92" bestFit="1" customWidth="1"/>
    <col min="9222" max="9472" width="9.140625" style="92"/>
    <col min="9473" max="9473" width="76" style="92" customWidth="1"/>
    <col min="9474" max="9474" width="11.140625" style="92" customWidth="1"/>
    <col min="9475" max="9475" width="25.28515625" style="92" customWidth="1"/>
    <col min="9476" max="9476" width="25.42578125" style="92" customWidth="1"/>
    <col min="9477" max="9477" width="12.28515625" style="92" bestFit="1" customWidth="1"/>
    <col min="9478" max="9728" width="9.140625" style="92"/>
    <col min="9729" max="9729" width="76" style="92" customWidth="1"/>
    <col min="9730" max="9730" width="11.140625" style="92" customWidth="1"/>
    <col min="9731" max="9731" width="25.28515625" style="92" customWidth="1"/>
    <col min="9732" max="9732" width="25.42578125" style="92" customWidth="1"/>
    <col min="9733" max="9733" width="12.28515625" style="92" bestFit="1" customWidth="1"/>
    <col min="9734" max="9984" width="9.140625" style="92"/>
    <col min="9985" max="9985" width="76" style="92" customWidth="1"/>
    <col min="9986" max="9986" width="11.140625" style="92" customWidth="1"/>
    <col min="9987" max="9987" width="25.28515625" style="92" customWidth="1"/>
    <col min="9988" max="9988" width="25.42578125" style="92" customWidth="1"/>
    <col min="9989" max="9989" width="12.28515625" style="92" bestFit="1" customWidth="1"/>
    <col min="9990" max="10240" width="9.140625" style="92"/>
    <col min="10241" max="10241" width="76" style="92" customWidth="1"/>
    <col min="10242" max="10242" width="11.140625" style="92" customWidth="1"/>
    <col min="10243" max="10243" width="25.28515625" style="92" customWidth="1"/>
    <col min="10244" max="10244" width="25.42578125" style="92" customWidth="1"/>
    <col min="10245" max="10245" width="12.28515625" style="92" bestFit="1" customWidth="1"/>
    <col min="10246" max="10496" width="9.140625" style="92"/>
    <col min="10497" max="10497" width="76" style="92" customWidth="1"/>
    <col min="10498" max="10498" width="11.140625" style="92" customWidth="1"/>
    <col min="10499" max="10499" width="25.28515625" style="92" customWidth="1"/>
    <col min="10500" max="10500" width="25.42578125" style="92" customWidth="1"/>
    <col min="10501" max="10501" width="12.28515625" style="92" bestFit="1" customWidth="1"/>
    <col min="10502" max="10752" width="9.140625" style="92"/>
    <col min="10753" max="10753" width="76" style="92" customWidth="1"/>
    <col min="10754" max="10754" width="11.140625" style="92" customWidth="1"/>
    <col min="10755" max="10755" width="25.28515625" style="92" customWidth="1"/>
    <col min="10756" max="10756" width="25.42578125" style="92" customWidth="1"/>
    <col min="10757" max="10757" width="12.28515625" style="92" bestFit="1" customWidth="1"/>
    <col min="10758" max="11008" width="9.140625" style="92"/>
    <col min="11009" max="11009" width="76" style="92" customWidth="1"/>
    <col min="11010" max="11010" width="11.140625" style="92" customWidth="1"/>
    <col min="11011" max="11011" width="25.28515625" style="92" customWidth="1"/>
    <col min="11012" max="11012" width="25.42578125" style="92" customWidth="1"/>
    <col min="11013" max="11013" width="12.28515625" style="92" bestFit="1" customWidth="1"/>
    <col min="11014" max="11264" width="9.140625" style="92"/>
    <col min="11265" max="11265" width="76" style="92" customWidth="1"/>
    <col min="11266" max="11266" width="11.140625" style="92" customWidth="1"/>
    <col min="11267" max="11267" width="25.28515625" style="92" customWidth="1"/>
    <col min="11268" max="11268" width="25.42578125" style="92" customWidth="1"/>
    <col min="11269" max="11269" width="12.28515625" style="92" bestFit="1" customWidth="1"/>
    <col min="11270" max="11520" width="9.140625" style="92"/>
    <col min="11521" max="11521" width="76" style="92" customWidth="1"/>
    <col min="11522" max="11522" width="11.140625" style="92" customWidth="1"/>
    <col min="11523" max="11523" width="25.28515625" style="92" customWidth="1"/>
    <col min="11524" max="11524" width="25.42578125" style="92" customWidth="1"/>
    <col min="11525" max="11525" width="12.28515625" style="92" bestFit="1" customWidth="1"/>
    <col min="11526" max="11776" width="9.140625" style="92"/>
    <col min="11777" max="11777" width="76" style="92" customWidth="1"/>
    <col min="11778" max="11778" width="11.140625" style="92" customWidth="1"/>
    <col min="11779" max="11779" width="25.28515625" style="92" customWidth="1"/>
    <col min="11780" max="11780" width="25.42578125" style="92" customWidth="1"/>
    <col min="11781" max="11781" width="12.28515625" style="92" bestFit="1" customWidth="1"/>
    <col min="11782" max="12032" width="9.140625" style="92"/>
    <col min="12033" max="12033" width="76" style="92" customWidth="1"/>
    <col min="12034" max="12034" width="11.140625" style="92" customWidth="1"/>
    <col min="12035" max="12035" width="25.28515625" style="92" customWidth="1"/>
    <col min="12036" max="12036" width="25.42578125" style="92" customWidth="1"/>
    <col min="12037" max="12037" width="12.28515625" style="92" bestFit="1" customWidth="1"/>
    <col min="12038" max="12288" width="9.140625" style="92"/>
    <col min="12289" max="12289" width="76" style="92" customWidth="1"/>
    <col min="12290" max="12290" width="11.140625" style="92" customWidth="1"/>
    <col min="12291" max="12291" width="25.28515625" style="92" customWidth="1"/>
    <col min="12292" max="12292" width="25.42578125" style="92" customWidth="1"/>
    <col min="12293" max="12293" width="12.28515625" style="92" bestFit="1" customWidth="1"/>
    <col min="12294" max="12544" width="9.140625" style="92"/>
    <col min="12545" max="12545" width="76" style="92" customWidth="1"/>
    <col min="12546" max="12546" width="11.140625" style="92" customWidth="1"/>
    <col min="12547" max="12547" width="25.28515625" style="92" customWidth="1"/>
    <col min="12548" max="12548" width="25.42578125" style="92" customWidth="1"/>
    <col min="12549" max="12549" width="12.28515625" style="92" bestFit="1" customWidth="1"/>
    <col min="12550" max="12800" width="9.140625" style="92"/>
    <col min="12801" max="12801" width="76" style="92" customWidth="1"/>
    <col min="12802" max="12802" width="11.140625" style="92" customWidth="1"/>
    <col min="12803" max="12803" width="25.28515625" style="92" customWidth="1"/>
    <col min="12804" max="12804" width="25.42578125" style="92" customWidth="1"/>
    <col min="12805" max="12805" width="12.28515625" style="92" bestFit="1" customWidth="1"/>
    <col min="12806" max="13056" width="9.140625" style="92"/>
    <col min="13057" max="13057" width="76" style="92" customWidth="1"/>
    <col min="13058" max="13058" width="11.140625" style="92" customWidth="1"/>
    <col min="13059" max="13059" width="25.28515625" style="92" customWidth="1"/>
    <col min="13060" max="13060" width="25.42578125" style="92" customWidth="1"/>
    <col min="13061" max="13061" width="12.28515625" style="92" bestFit="1" customWidth="1"/>
    <col min="13062" max="13312" width="9.140625" style="92"/>
    <col min="13313" max="13313" width="76" style="92" customWidth="1"/>
    <col min="13314" max="13314" width="11.140625" style="92" customWidth="1"/>
    <col min="13315" max="13315" width="25.28515625" style="92" customWidth="1"/>
    <col min="13316" max="13316" width="25.42578125" style="92" customWidth="1"/>
    <col min="13317" max="13317" width="12.28515625" style="92" bestFit="1" customWidth="1"/>
    <col min="13318" max="13568" width="9.140625" style="92"/>
    <col min="13569" max="13569" width="76" style="92" customWidth="1"/>
    <col min="13570" max="13570" width="11.140625" style="92" customWidth="1"/>
    <col min="13571" max="13571" width="25.28515625" style="92" customWidth="1"/>
    <col min="13572" max="13572" width="25.42578125" style="92" customWidth="1"/>
    <col min="13573" max="13573" width="12.28515625" style="92" bestFit="1" customWidth="1"/>
    <col min="13574" max="13824" width="9.140625" style="92"/>
    <col min="13825" max="13825" width="76" style="92" customWidth="1"/>
    <col min="13826" max="13826" width="11.140625" style="92" customWidth="1"/>
    <col min="13827" max="13827" width="25.28515625" style="92" customWidth="1"/>
    <col min="13828" max="13828" width="25.42578125" style="92" customWidth="1"/>
    <col min="13829" max="13829" width="12.28515625" style="92" bestFit="1" customWidth="1"/>
    <col min="13830" max="14080" width="9.140625" style="92"/>
    <col min="14081" max="14081" width="76" style="92" customWidth="1"/>
    <col min="14082" max="14082" width="11.140625" style="92" customWidth="1"/>
    <col min="14083" max="14083" width="25.28515625" style="92" customWidth="1"/>
    <col min="14084" max="14084" width="25.42578125" style="92" customWidth="1"/>
    <col min="14085" max="14085" width="12.28515625" style="92" bestFit="1" customWidth="1"/>
    <col min="14086" max="14336" width="9.140625" style="92"/>
    <col min="14337" max="14337" width="76" style="92" customWidth="1"/>
    <col min="14338" max="14338" width="11.140625" style="92" customWidth="1"/>
    <col min="14339" max="14339" width="25.28515625" style="92" customWidth="1"/>
    <col min="14340" max="14340" width="25.42578125" style="92" customWidth="1"/>
    <col min="14341" max="14341" width="12.28515625" style="92" bestFit="1" customWidth="1"/>
    <col min="14342" max="14592" width="9.140625" style="92"/>
    <col min="14593" max="14593" width="76" style="92" customWidth="1"/>
    <col min="14594" max="14594" width="11.140625" style="92" customWidth="1"/>
    <col min="14595" max="14595" width="25.28515625" style="92" customWidth="1"/>
    <col min="14596" max="14596" width="25.42578125" style="92" customWidth="1"/>
    <col min="14597" max="14597" width="12.28515625" style="92" bestFit="1" customWidth="1"/>
    <col min="14598" max="14848" width="9.140625" style="92"/>
    <col min="14849" max="14849" width="76" style="92" customWidth="1"/>
    <col min="14850" max="14850" width="11.140625" style="92" customWidth="1"/>
    <col min="14851" max="14851" width="25.28515625" style="92" customWidth="1"/>
    <col min="14852" max="14852" width="25.42578125" style="92" customWidth="1"/>
    <col min="14853" max="14853" width="12.28515625" style="92" bestFit="1" customWidth="1"/>
    <col min="14854" max="15104" width="9.140625" style="92"/>
    <col min="15105" max="15105" width="76" style="92" customWidth="1"/>
    <col min="15106" max="15106" width="11.140625" style="92" customWidth="1"/>
    <col min="15107" max="15107" width="25.28515625" style="92" customWidth="1"/>
    <col min="15108" max="15108" width="25.42578125" style="92" customWidth="1"/>
    <col min="15109" max="15109" width="12.28515625" style="92" bestFit="1" customWidth="1"/>
    <col min="15110" max="15360" width="9.140625" style="92"/>
    <col min="15361" max="15361" width="76" style="92" customWidth="1"/>
    <col min="15362" max="15362" width="11.140625" style="92" customWidth="1"/>
    <col min="15363" max="15363" width="25.28515625" style="92" customWidth="1"/>
    <col min="15364" max="15364" width="25.42578125" style="92" customWidth="1"/>
    <col min="15365" max="15365" width="12.28515625" style="92" bestFit="1" customWidth="1"/>
    <col min="15366" max="15616" width="9.140625" style="92"/>
    <col min="15617" max="15617" width="76" style="92" customWidth="1"/>
    <col min="15618" max="15618" width="11.140625" style="92" customWidth="1"/>
    <col min="15619" max="15619" width="25.28515625" style="92" customWidth="1"/>
    <col min="15620" max="15620" width="25.42578125" style="92" customWidth="1"/>
    <col min="15621" max="15621" width="12.28515625" style="92" bestFit="1" customWidth="1"/>
    <col min="15622" max="15872" width="9.140625" style="92"/>
    <col min="15873" max="15873" width="76" style="92" customWidth="1"/>
    <col min="15874" max="15874" width="11.140625" style="92" customWidth="1"/>
    <col min="15875" max="15875" width="25.28515625" style="92" customWidth="1"/>
    <col min="15876" max="15876" width="25.42578125" style="92" customWidth="1"/>
    <col min="15877" max="15877" width="12.28515625" style="92" bestFit="1" customWidth="1"/>
    <col min="15878" max="16128" width="9.140625" style="92"/>
    <col min="16129" max="16129" width="76" style="92" customWidth="1"/>
    <col min="16130" max="16130" width="11.140625" style="92" customWidth="1"/>
    <col min="16131" max="16131" width="25.28515625" style="92" customWidth="1"/>
    <col min="16132" max="16132" width="25.42578125" style="92" customWidth="1"/>
    <col min="16133" max="16133" width="12.28515625" style="92" bestFit="1" customWidth="1"/>
    <col min="16134" max="16384" width="9.140625" style="92"/>
  </cols>
  <sheetData>
    <row r="1" spans="1:4" ht="19.5" customHeight="1" x14ac:dyDescent="0.25">
      <c r="A1" s="191" t="s">
        <v>188</v>
      </c>
      <c r="B1" s="191"/>
      <c r="C1" s="191"/>
      <c r="D1" s="191"/>
    </row>
    <row r="2" spans="1:4" ht="16.5" customHeight="1" x14ac:dyDescent="0.25">
      <c r="A2" s="192" t="s">
        <v>77</v>
      </c>
      <c r="B2" s="192" t="s">
        <v>78</v>
      </c>
      <c r="C2" s="194" t="s">
        <v>79</v>
      </c>
      <c r="D2" s="195"/>
    </row>
    <row r="3" spans="1:4" ht="54" customHeight="1" x14ac:dyDescent="0.25">
      <c r="A3" s="193"/>
      <c r="B3" s="193"/>
      <c r="C3" s="57" t="s">
        <v>80</v>
      </c>
      <c r="D3" s="58" t="s">
        <v>81</v>
      </c>
    </row>
    <row r="4" spans="1:4" ht="16.5" customHeight="1" x14ac:dyDescent="0.25">
      <c r="A4" s="93" t="s">
        <v>9</v>
      </c>
      <c r="B4" s="93" t="s">
        <v>82</v>
      </c>
      <c r="C4" s="93">
        <v>1</v>
      </c>
      <c r="D4" s="93">
        <v>2</v>
      </c>
    </row>
    <row r="5" spans="1:4" ht="20.25" customHeight="1" x14ac:dyDescent="0.25">
      <c r="A5" s="94" t="s">
        <v>189</v>
      </c>
      <c r="B5" s="95"/>
      <c r="C5" s="96"/>
      <c r="D5" s="97"/>
    </row>
    <row r="6" spans="1:4" ht="20.25" customHeight="1" x14ac:dyDescent="0.25">
      <c r="A6" s="80" t="s">
        <v>190</v>
      </c>
      <c r="B6" s="68"/>
      <c r="C6" s="98"/>
      <c r="D6" s="62"/>
    </row>
    <row r="7" spans="1:4" ht="20.25" customHeight="1" x14ac:dyDescent="0.25">
      <c r="A7" s="99" t="s">
        <v>191</v>
      </c>
      <c r="B7" s="66" t="s">
        <v>192</v>
      </c>
      <c r="C7" s="70">
        <f>'[3]Баланс_Конто 12.2019'!H226/1000</f>
        <v>4722.3810000000003</v>
      </c>
      <c r="D7" s="65">
        <v>4722.3810000000003</v>
      </c>
    </row>
    <row r="8" spans="1:4" ht="20.25" customHeight="1" x14ac:dyDescent="0.25">
      <c r="A8" s="99" t="s">
        <v>193</v>
      </c>
      <c r="B8" s="66" t="s">
        <v>194</v>
      </c>
      <c r="C8" s="70"/>
      <c r="D8" s="65"/>
    </row>
    <row r="9" spans="1:4" ht="20.25" customHeight="1" x14ac:dyDescent="0.25">
      <c r="A9" s="79" t="s">
        <v>195</v>
      </c>
      <c r="B9" s="64" t="s">
        <v>196</v>
      </c>
      <c r="C9" s="70">
        <f>'[3]Баланс_Конто 12.2019'!H227/1000</f>
        <v>0</v>
      </c>
      <c r="D9" s="65">
        <v>0</v>
      </c>
    </row>
    <row r="10" spans="1:4" ht="20.25" customHeight="1" x14ac:dyDescent="0.25">
      <c r="A10" s="80" t="s">
        <v>94</v>
      </c>
      <c r="B10" s="68" t="s">
        <v>197</v>
      </c>
      <c r="C10" s="69">
        <f>C7+C9</f>
        <v>4722.3810000000003</v>
      </c>
      <c r="D10" s="69">
        <v>4722.3810000000003</v>
      </c>
    </row>
    <row r="11" spans="1:4" ht="20.25" customHeight="1" x14ac:dyDescent="0.25">
      <c r="A11" s="80" t="s">
        <v>198</v>
      </c>
      <c r="B11" s="68"/>
      <c r="C11" s="69">
        <v>0</v>
      </c>
      <c r="D11" s="85">
        <v>0</v>
      </c>
    </row>
    <row r="12" spans="1:4" ht="20.25" customHeight="1" x14ac:dyDescent="0.25">
      <c r="A12" s="79" t="s">
        <v>199</v>
      </c>
      <c r="B12" s="64" t="s">
        <v>200</v>
      </c>
      <c r="C12" s="70">
        <f>'[3]Баланс_Конто 12.2019'!H235/1000</f>
        <v>-6063.3210599999993</v>
      </c>
      <c r="D12" s="65">
        <v>-3858</v>
      </c>
    </row>
    <row r="13" spans="1:4" ht="20.25" customHeight="1" x14ac:dyDescent="0.25">
      <c r="A13" s="79" t="s">
        <v>201</v>
      </c>
      <c r="B13" s="64" t="s">
        <v>202</v>
      </c>
      <c r="C13" s="70">
        <f>('[3]Баланс_Конто 12.2019'!H230/1000)</f>
        <v>45576.80457</v>
      </c>
      <c r="D13" s="65">
        <v>45637</v>
      </c>
    </row>
    <row r="14" spans="1:4" ht="20.25" customHeight="1" x14ac:dyDescent="0.25">
      <c r="A14" s="79" t="s">
        <v>203</v>
      </c>
      <c r="B14" s="64" t="s">
        <v>204</v>
      </c>
      <c r="C14" s="70">
        <f>('[3]Баланс_Конто 12.2019'!H233+'[3]Баланс_Конто 12.2019'!H234)/1000</f>
        <v>27614.016700000004</v>
      </c>
      <c r="D14" s="65">
        <v>27603</v>
      </c>
    </row>
    <row r="15" spans="1:4" ht="20.25" customHeight="1" x14ac:dyDescent="0.25">
      <c r="A15" s="80" t="s">
        <v>205</v>
      </c>
      <c r="B15" s="68" t="s">
        <v>206</v>
      </c>
      <c r="C15" s="69">
        <f>C12+C13+C14</f>
        <v>67127.500209999998</v>
      </c>
      <c r="D15" s="69">
        <v>69381</v>
      </c>
    </row>
    <row r="16" spans="1:4" ht="20.25" customHeight="1" x14ac:dyDescent="0.25">
      <c r="A16" s="74" t="s">
        <v>207</v>
      </c>
      <c r="B16" s="61"/>
      <c r="C16" s="70" t="s">
        <v>99</v>
      </c>
      <c r="D16" s="65" t="s">
        <v>99</v>
      </c>
    </row>
    <row r="17" spans="1:5" ht="20.25" customHeight="1" x14ac:dyDescent="0.25">
      <c r="A17" s="79" t="s">
        <v>208</v>
      </c>
      <c r="B17" s="61"/>
      <c r="C17" s="70"/>
      <c r="D17" s="65"/>
    </row>
    <row r="18" spans="1:5" ht="20.25" customHeight="1" x14ac:dyDescent="0.25">
      <c r="A18" s="79" t="s">
        <v>209</v>
      </c>
      <c r="B18" s="64" t="s">
        <v>210</v>
      </c>
      <c r="C18" s="84">
        <f>('[3]Баланс_Конто 12.2019'!H239+'[3]Баланс_Конто 12.2019'!H240)/1000</f>
        <v>-34347.124200000006</v>
      </c>
      <c r="D18" s="84">
        <v>-31023</v>
      </c>
    </row>
    <row r="19" spans="1:5" ht="20.25" customHeight="1" x14ac:dyDescent="0.25">
      <c r="A19" s="99" t="s">
        <v>211</v>
      </c>
      <c r="B19" s="66" t="s">
        <v>212</v>
      </c>
      <c r="C19" s="70">
        <v>0</v>
      </c>
      <c r="D19" s="100">
        <v>0</v>
      </c>
    </row>
    <row r="20" spans="1:5" ht="20.25" customHeight="1" x14ac:dyDescent="0.25">
      <c r="A20" s="79" t="s">
        <v>213</v>
      </c>
      <c r="B20" s="66" t="s">
        <v>214</v>
      </c>
      <c r="C20" s="70">
        <v>0</v>
      </c>
      <c r="D20" s="65">
        <v>0</v>
      </c>
    </row>
    <row r="21" spans="1:5" ht="20.25" customHeight="1" x14ac:dyDescent="0.25">
      <c r="A21" s="79" t="s">
        <v>209</v>
      </c>
      <c r="B21" s="66" t="s">
        <v>215</v>
      </c>
      <c r="C21" s="70">
        <f>'[3]Баланс_Конто 12.2019'!H241/1000</f>
        <v>-1110.6625800000002</v>
      </c>
      <c r="D21" s="84">
        <v>-3317</v>
      </c>
    </row>
    <row r="22" spans="1:5" ht="20.25" customHeight="1" x14ac:dyDescent="0.25">
      <c r="A22" s="99" t="s">
        <v>211</v>
      </c>
      <c r="B22" s="66" t="s">
        <v>216</v>
      </c>
      <c r="C22" s="70">
        <v>0</v>
      </c>
      <c r="D22" s="65">
        <v>0</v>
      </c>
    </row>
    <row r="23" spans="1:5" ht="20.25" customHeight="1" x14ac:dyDescent="0.25">
      <c r="A23" s="80" t="s">
        <v>217</v>
      </c>
      <c r="B23" s="68" t="s">
        <v>218</v>
      </c>
      <c r="C23" s="69">
        <f>C18+C19+C21+C22</f>
        <v>-35457.786780000009</v>
      </c>
      <c r="D23" s="69">
        <v>-34340</v>
      </c>
    </row>
    <row r="24" spans="1:5" ht="20.25" customHeight="1" x14ac:dyDescent="0.25">
      <c r="A24" s="74" t="s">
        <v>219</v>
      </c>
      <c r="B24" s="61" t="s">
        <v>220</v>
      </c>
      <c r="C24" s="69">
        <f>C10+C15+C23</f>
        <v>36392.094429999983</v>
      </c>
      <c r="D24" s="69">
        <v>39764</v>
      </c>
      <c r="E24" s="101"/>
    </row>
    <row r="25" spans="1:5" ht="20.25" customHeight="1" x14ac:dyDescent="0.25">
      <c r="A25" s="74" t="s">
        <v>221</v>
      </c>
      <c r="B25" s="102"/>
      <c r="C25" s="103"/>
      <c r="D25" s="104"/>
    </row>
    <row r="26" spans="1:5" ht="20.25" customHeight="1" x14ac:dyDescent="0.25">
      <c r="A26" s="74" t="s">
        <v>222</v>
      </c>
      <c r="B26" s="61"/>
      <c r="C26" s="103"/>
      <c r="D26" s="104"/>
    </row>
    <row r="27" spans="1:5" ht="20.25" customHeight="1" x14ac:dyDescent="0.25">
      <c r="A27" s="79" t="s">
        <v>223</v>
      </c>
      <c r="B27" s="64" t="s">
        <v>224</v>
      </c>
      <c r="C27" s="82">
        <v>0</v>
      </c>
      <c r="D27" s="83">
        <v>0</v>
      </c>
    </row>
    <row r="28" spans="1:5" ht="20.25" customHeight="1" x14ac:dyDescent="0.25">
      <c r="A28" s="79" t="s">
        <v>225</v>
      </c>
      <c r="B28" s="64" t="s">
        <v>226</v>
      </c>
      <c r="C28" s="82">
        <f>'[3]Баланс_Конто 12.2019'!H248/1000+'[3]Баланс_Конто 12.2019'!H249/1000+(7130033.81/1000)</f>
        <v>22130.033810000001</v>
      </c>
      <c r="D28" s="83">
        <v>8436</v>
      </c>
    </row>
    <row r="29" spans="1:5" ht="20.25" customHeight="1" x14ac:dyDescent="0.25">
      <c r="A29" s="79" t="s">
        <v>227</v>
      </c>
      <c r="B29" s="64" t="s">
        <v>228</v>
      </c>
      <c r="C29" s="82">
        <f>'[3]Баланс_Конто 12.2019'!H250/1000</f>
        <v>2122.6493</v>
      </c>
      <c r="D29" s="83">
        <v>1940</v>
      </c>
    </row>
    <row r="30" spans="1:5" ht="20.25" customHeight="1" x14ac:dyDescent="0.25">
      <c r="A30" s="79" t="s">
        <v>229</v>
      </c>
      <c r="B30" s="64" t="s">
        <v>230</v>
      </c>
      <c r="C30" s="82">
        <v>0</v>
      </c>
      <c r="D30" s="83">
        <v>0</v>
      </c>
    </row>
    <row r="31" spans="1:5" ht="20.25" customHeight="1" x14ac:dyDescent="0.25">
      <c r="A31" s="79" t="s">
        <v>231</v>
      </c>
      <c r="B31" s="64" t="s">
        <v>232</v>
      </c>
      <c r="C31" s="105">
        <v>9703</v>
      </c>
      <c r="D31" s="105">
        <v>6278</v>
      </c>
    </row>
    <row r="32" spans="1:5" ht="20.25" customHeight="1" x14ac:dyDescent="0.25">
      <c r="A32" s="80" t="s">
        <v>233</v>
      </c>
      <c r="B32" s="68" t="s">
        <v>234</v>
      </c>
      <c r="C32" s="106">
        <f>SUM(C27:C31)</f>
        <v>33955.683109999998</v>
      </c>
      <c r="D32" s="106">
        <f>SUM(D27:D31)</f>
        <v>16654</v>
      </c>
    </row>
    <row r="33" spans="1:4" ht="20.25" customHeight="1" x14ac:dyDescent="0.25">
      <c r="A33" s="74" t="s">
        <v>235</v>
      </c>
      <c r="B33" s="61"/>
      <c r="C33" s="106"/>
      <c r="D33" s="107"/>
    </row>
    <row r="34" spans="1:4" ht="20.25" customHeight="1" x14ac:dyDescent="0.25">
      <c r="A34" s="79" t="s">
        <v>236</v>
      </c>
      <c r="B34" s="64" t="s">
        <v>237</v>
      </c>
      <c r="C34" s="82">
        <v>0</v>
      </c>
      <c r="D34" s="83">
        <v>0</v>
      </c>
    </row>
    <row r="35" spans="1:4" ht="20.25" customHeight="1" x14ac:dyDescent="0.25">
      <c r="A35" s="79" t="s">
        <v>238</v>
      </c>
      <c r="B35" s="64" t="s">
        <v>239</v>
      </c>
      <c r="C35" s="70">
        <v>0</v>
      </c>
      <c r="D35" s="65">
        <v>0</v>
      </c>
    </row>
    <row r="36" spans="1:4" ht="20.25" customHeight="1" x14ac:dyDescent="0.25">
      <c r="A36" s="80" t="s">
        <v>240</v>
      </c>
      <c r="B36" s="68" t="s">
        <v>241</v>
      </c>
      <c r="C36" s="69">
        <f>C34+C35</f>
        <v>0</v>
      </c>
      <c r="D36" s="85">
        <v>0</v>
      </c>
    </row>
    <row r="37" spans="1:4" ht="20.25" customHeight="1" x14ac:dyDescent="0.25">
      <c r="A37" s="74" t="s">
        <v>242</v>
      </c>
      <c r="B37" s="61" t="s">
        <v>243</v>
      </c>
      <c r="C37" s="69">
        <f>C32+C36</f>
        <v>33955.683109999998</v>
      </c>
      <c r="D37" s="69">
        <f>D32+D36</f>
        <v>16654</v>
      </c>
    </row>
    <row r="38" spans="1:4" ht="20.25" customHeight="1" x14ac:dyDescent="0.25">
      <c r="A38" s="74" t="s">
        <v>244</v>
      </c>
      <c r="B38" s="75"/>
      <c r="C38" s="70" t="s">
        <v>99</v>
      </c>
      <c r="D38" s="65" t="s">
        <v>99</v>
      </c>
    </row>
    <row r="39" spans="1:4" ht="20.25" customHeight="1" x14ac:dyDescent="0.25">
      <c r="A39" s="74" t="s">
        <v>245</v>
      </c>
      <c r="B39" s="78"/>
      <c r="C39" s="70" t="s">
        <v>99</v>
      </c>
      <c r="D39" s="65" t="s">
        <v>99</v>
      </c>
    </row>
    <row r="40" spans="1:4" ht="20.25" customHeight="1" x14ac:dyDescent="0.25">
      <c r="A40" s="79" t="s">
        <v>223</v>
      </c>
      <c r="B40" s="64" t="s">
        <v>246</v>
      </c>
      <c r="C40" s="70"/>
      <c r="D40" s="83"/>
    </row>
    <row r="41" spans="1:4" ht="20.25" customHeight="1" x14ac:dyDescent="0.25">
      <c r="A41" s="79" t="s">
        <v>247</v>
      </c>
      <c r="B41" s="64" t="s">
        <v>248</v>
      </c>
      <c r="C41" s="70"/>
      <c r="D41" s="83"/>
    </row>
    <row r="42" spans="1:4" ht="20.25" customHeight="1" x14ac:dyDescent="0.25">
      <c r="A42" s="79" t="s">
        <v>225</v>
      </c>
      <c r="B42" s="64" t="s">
        <v>249</v>
      </c>
      <c r="C42" s="70">
        <v>0</v>
      </c>
      <c r="D42" s="83">
        <v>0</v>
      </c>
    </row>
    <row r="43" spans="1:4" ht="20.25" customHeight="1" x14ac:dyDescent="0.25">
      <c r="A43" s="79" t="s">
        <v>227</v>
      </c>
      <c r="B43" s="64" t="s">
        <v>250</v>
      </c>
      <c r="C43" s="70" t="s">
        <v>99</v>
      </c>
      <c r="D43" s="65" t="s">
        <v>99</v>
      </c>
    </row>
    <row r="44" spans="1:4" ht="20.25" customHeight="1" x14ac:dyDescent="0.25">
      <c r="A44" s="79" t="s">
        <v>251</v>
      </c>
      <c r="B44" s="64" t="s">
        <v>252</v>
      </c>
      <c r="C44" s="70" t="e">
        <f>SUM('[3]Баланс_Конто 12.2019'!H254:H258)/1000+SUM('[3]Баланс_Конто 12.2019'!H281:'[3]Баланс_Конто 12.2019'!H286)/1000</f>
        <v>#REF!</v>
      </c>
      <c r="D44" s="65">
        <v>27292</v>
      </c>
    </row>
    <row r="45" spans="1:4" ht="20.25" customHeight="1" x14ac:dyDescent="0.25">
      <c r="A45" s="79" t="s">
        <v>253</v>
      </c>
      <c r="B45" s="64" t="s">
        <v>254</v>
      </c>
      <c r="C45" s="70">
        <f>('[3]Баланс_Конто 12.2019'!H260+'[3]Баланс_Конто 12.2019'!H261)/1000</f>
        <v>28253.339029999999</v>
      </c>
      <c r="D45" s="65">
        <v>15695</v>
      </c>
    </row>
    <row r="46" spans="1:4" ht="20.25" customHeight="1" x14ac:dyDescent="0.25">
      <c r="A46" s="79" t="s">
        <v>255</v>
      </c>
      <c r="B46" s="64" t="s">
        <v>256</v>
      </c>
      <c r="C46" s="70">
        <f>SUM('[3]Баланс_Конто 12.2019'!H267:H274)/1000</f>
        <v>1931.7157099999999</v>
      </c>
      <c r="D46" s="65">
        <v>1608</v>
      </c>
    </row>
    <row r="47" spans="1:4" ht="20.25" customHeight="1" x14ac:dyDescent="0.25">
      <c r="A47" s="79" t="s">
        <v>257</v>
      </c>
      <c r="B47" s="64" t="s">
        <v>258</v>
      </c>
      <c r="C47" s="84">
        <f>('[3]Баланс_Конто 12.2019'!H262+'[3]Баланс_Конто 12.2019'!H263)/1000-9703</f>
        <v>3812.8979899999995</v>
      </c>
      <c r="D47" s="65">
        <v>6260</v>
      </c>
    </row>
    <row r="48" spans="1:4" ht="20.25" customHeight="1" x14ac:dyDescent="0.25">
      <c r="A48" s="79" t="s">
        <v>259</v>
      </c>
      <c r="B48" s="64" t="s">
        <v>260</v>
      </c>
      <c r="C48" s="70">
        <f>SUM('[3]Баланс_Конто 12.2019'!H275:H281)/1000</f>
        <v>2345.8223199999998</v>
      </c>
      <c r="D48" s="65">
        <v>2289</v>
      </c>
    </row>
    <row r="49" spans="1:5" ht="20.25" customHeight="1" x14ac:dyDescent="0.25">
      <c r="A49" s="79" t="s">
        <v>261</v>
      </c>
      <c r="B49" s="64" t="s">
        <v>262</v>
      </c>
      <c r="C49" s="70">
        <f>SUM('[3]Баланс_Конто 12.2019'!H264:H266)/1000+SUM('[3]Баланс_Конто 12.2019'!H287:H385)/1000</f>
        <v>218092.30457000004</v>
      </c>
      <c r="D49" s="65">
        <v>193729</v>
      </c>
    </row>
    <row r="50" spans="1:5" ht="20.25" customHeight="1" x14ac:dyDescent="0.25">
      <c r="A50" s="67" t="s">
        <v>263</v>
      </c>
      <c r="B50" s="68" t="s">
        <v>264</v>
      </c>
      <c r="C50" s="69" t="e">
        <f>SUM(C40:C49)</f>
        <v>#REF!</v>
      </c>
      <c r="D50" s="69">
        <v>246874</v>
      </c>
    </row>
    <row r="51" spans="1:5" ht="20.25" customHeight="1" x14ac:dyDescent="0.25">
      <c r="A51" s="74" t="s">
        <v>235</v>
      </c>
      <c r="B51" s="61"/>
      <c r="C51" s="69"/>
      <c r="D51" s="85"/>
    </row>
    <row r="52" spans="1:5" ht="20.25" customHeight="1" x14ac:dyDescent="0.25">
      <c r="A52" s="79" t="s">
        <v>265</v>
      </c>
      <c r="B52" s="61" t="s">
        <v>266</v>
      </c>
      <c r="C52" s="70">
        <f>SUM('[3]Баланс_Конто 12.2019'!H397:H399)/1000</f>
        <v>775.71252000000004</v>
      </c>
      <c r="D52" s="65">
        <v>860</v>
      </c>
    </row>
    <row r="53" spans="1:5" ht="20.25" customHeight="1" x14ac:dyDescent="0.25">
      <c r="A53" s="79" t="s">
        <v>267</v>
      </c>
      <c r="B53" s="61" t="s">
        <v>268</v>
      </c>
      <c r="C53" s="70">
        <f>SUM('[3]Баланс_Конто 12.2019'!H390:H391)/1000</f>
        <v>2748.38906</v>
      </c>
      <c r="D53" s="65">
        <v>1299</v>
      </c>
    </row>
    <row r="54" spans="1:5" ht="20.25" customHeight="1" x14ac:dyDescent="0.25">
      <c r="A54" s="67" t="s">
        <v>269</v>
      </c>
      <c r="B54" s="61" t="s">
        <v>270</v>
      </c>
      <c r="C54" s="69">
        <f>SUM(C52:C53)</f>
        <v>3524.10158</v>
      </c>
      <c r="D54" s="69">
        <v>2158</v>
      </c>
      <c r="E54" s="101"/>
    </row>
    <row r="55" spans="1:5" ht="20.25" customHeight="1" x14ac:dyDescent="0.25">
      <c r="A55" s="60" t="s">
        <v>271</v>
      </c>
      <c r="B55" s="61" t="s">
        <v>272</v>
      </c>
      <c r="C55" s="69" t="e">
        <f>C50+C54</f>
        <v>#REF!</v>
      </c>
      <c r="D55" s="69">
        <v>249032</v>
      </c>
      <c r="E55" s="101"/>
    </row>
    <row r="56" spans="1:5" ht="20.25" customHeight="1" x14ac:dyDescent="0.25">
      <c r="A56" s="67" t="s">
        <v>273</v>
      </c>
      <c r="B56" s="68" t="s">
        <v>274</v>
      </c>
      <c r="C56" s="81" t="e">
        <f>C24+C37+C55</f>
        <v>#REF!</v>
      </c>
      <c r="D56" s="85">
        <v>305450</v>
      </c>
      <c r="E56" s="101"/>
    </row>
    <row r="57" spans="1:5" ht="20.25" customHeight="1" x14ac:dyDescent="0.25">
      <c r="A57" s="67" t="s">
        <v>275</v>
      </c>
      <c r="B57" s="68" t="s">
        <v>276</v>
      </c>
      <c r="C57" s="87">
        <f>'[3]Баланс_Конто 12.2019'!H404/1000</f>
        <v>25810.887079999997</v>
      </c>
      <c r="D57" s="87">
        <v>28207</v>
      </c>
    </row>
    <row r="58" spans="1:5" ht="20.25" customHeight="1" x14ac:dyDescent="0.25">
      <c r="B58" s="108"/>
      <c r="C58" s="92" t="s">
        <v>99</v>
      </c>
    </row>
    <row r="59" spans="1:5" ht="20.25" customHeight="1" x14ac:dyDescent="0.25">
      <c r="B59" s="108"/>
    </row>
    <row r="60" spans="1:5" ht="20.25" customHeight="1" x14ac:dyDescent="0.25">
      <c r="B60" s="108"/>
    </row>
    <row r="61" spans="1:5" ht="24.95" customHeight="1" x14ac:dyDescent="0.25">
      <c r="A61" s="109" t="s">
        <v>277</v>
      </c>
      <c r="B61" s="110"/>
      <c r="C61" s="109" t="s">
        <v>278</v>
      </c>
      <c r="D61" s="109"/>
    </row>
    <row r="62" spans="1:5" s="113" customFormat="1" ht="15.75" x14ac:dyDescent="0.25">
      <c r="A62" s="111" t="s">
        <v>279</v>
      </c>
      <c r="B62" s="110"/>
      <c r="C62" s="112" t="s">
        <v>280</v>
      </c>
      <c r="D62" s="112"/>
    </row>
    <row r="63" spans="1:5" s="113" customFormat="1" x14ac:dyDescent="0.25">
      <c r="A63" s="92"/>
      <c r="B63" s="92"/>
      <c r="C63" s="114"/>
      <c r="D63" s="92"/>
    </row>
    <row r="64" spans="1:5" x14ac:dyDescent="0.25">
      <c r="C64" s="114"/>
    </row>
  </sheetData>
  <mergeCells count="4">
    <mergeCell ref="A1:D1"/>
    <mergeCell ref="A2:A3"/>
    <mergeCell ref="B2:B3"/>
    <mergeCell ref="C2:D2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57"/>
  <sheetViews>
    <sheetView zoomScaleNormal="100" workbookViewId="0">
      <selection activeCell="C24" sqref="C24"/>
    </sheetView>
  </sheetViews>
  <sheetFormatPr defaultRowHeight="15" x14ac:dyDescent="0.25"/>
  <cols>
    <col min="1" max="1" width="4" style="115" customWidth="1"/>
    <col min="2" max="2" width="63.28515625" style="119" customWidth="1"/>
    <col min="3" max="3" width="13.42578125" style="117" customWidth="1"/>
    <col min="4" max="4" width="13.42578125" style="115" customWidth="1"/>
    <col min="5" max="256" width="9.140625" style="115"/>
    <col min="257" max="257" width="4" style="115" customWidth="1"/>
    <col min="258" max="258" width="63.28515625" style="115" customWidth="1"/>
    <col min="259" max="260" width="13.42578125" style="115" customWidth="1"/>
    <col min="261" max="512" width="9.140625" style="115"/>
    <col min="513" max="513" width="4" style="115" customWidth="1"/>
    <col min="514" max="514" width="63.28515625" style="115" customWidth="1"/>
    <col min="515" max="516" width="13.42578125" style="115" customWidth="1"/>
    <col min="517" max="768" width="9.140625" style="115"/>
    <col min="769" max="769" width="4" style="115" customWidth="1"/>
    <col min="770" max="770" width="63.28515625" style="115" customWidth="1"/>
    <col min="771" max="772" width="13.42578125" style="115" customWidth="1"/>
    <col min="773" max="1024" width="9.140625" style="115"/>
    <col min="1025" max="1025" width="4" style="115" customWidth="1"/>
    <col min="1026" max="1026" width="63.28515625" style="115" customWidth="1"/>
    <col min="1027" max="1028" width="13.42578125" style="115" customWidth="1"/>
    <col min="1029" max="1280" width="9.140625" style="115"/>
    <col min="1281" max="1281" width="4" style="115" customWidth="1"/>
    <col min="1282" max="1282" width="63.28515625" style="115" customWidth="1"/>
    <col min="1283" max="1284" width="13.42578125" style="115" customWidth="1"/>
    <col min="1285" max="1536" width="9.140625" style="115"/>
    <col min="1537" max="1537" width="4" style="115" customWidth="1"/>
    <col min="1538" max="1538" width="63.28515625" style="115" customWidth="1"/>
    <col min="1539" max="1540" width="13.42578125" style="115" customWidth="1"/>
    <col min="1541" max="1792" width="9.140625" style="115"/>
    <col min="1793" max="1793" width="4" style="115" customWidth="1"/>
    <col min="1794" max="1794" width="63.28515625" style="115" customWidth="1"/>
    <col min="1795" max="1796" width="13.42578125" style="115" customWidth="1"/>
    <col min="1797" max="2048" width="9.140625" style="115"/>
    <col min="2049" max="2049" width="4" style="115" customWidth="1"/>
    <col min="2050" max="2050" width="63.28515625" style="115" customWidth="1"/>
    <col min="2051" max="2052" width="13.42578125" style="115" customWidth="1"/>
    <col min="2053" max="2304" width="9.140625" style="115"/>
    <col min="2305" max="2305" width="4" style="115" customWidth="1"/>
    <col min="2306" max="2306" width="63.28515625" style="115" customWidth="1"/>
    <col min="2307" max="2308" width="13.42578125" style="115" customWidth="1"/>
    <col min="2309" max="2560" width="9.140625" style="115"/>
    <col min="2561" max="2561" width="4" style="115" customWidth="1"/>
    <col min="2562" max="2562" width="63.28515625" style="115" customWidth="1"/>
    <col min="2563" max="2564" width="13.42578125" style="115" customWidth="1"/>
    <col min="2565" max="2816" width="9.140625" style="115"/>
    <col min="2817" max="2817" width="4" style="115" customWidth="1"/>
    <col min="2818" max="2818" width="63.28515625" style="115" customWidth="1"/>
    <col min="2819" max="2820" width="13.42578125" style="115" customWidth="1"/>
    <col min="2821" max="3072" width="9.140625" style="115"/>
    <col min="3073" max="3073" width="4" style="115" customWidth="1"/>
    <col min="3074" max="3074" width="63.28515625" style="115" customWidth="1"/>
    <col min="3075" max="3076" width="13.42578125" style="115" customWidth="1"/>
    <col min="3077" max="3328" width="9.140625" style="115"/>
    <col min="3329" max="3329" width="4" style="115" customWidth="1"/>
    <col min="3330" max="3330" width="63.28515625" style="115" customWidth="1"/>
    <col min="3331" max="3332" width="13.42578125" style="115" customWidth="1"/>
    <col min="3333" max="3584" width="9.140625" style="115"/>
    <col min="3585" max="3585" width="4" style="115" customWidth="1"/>
    <col min="3586" max="3586" width="63.28515625" style="115" customWidth="1"/>
    <col min="3587" max="3588" width="13.42578125" style="115" customWidth="1"/>
    <col min="3589" max="3840" width="9.140625" style="115"/>
    <col min="3841" max="3841" width="4" style="115" customWidth="1"/>
    <col min="3842" max="3842" width="63.28515625" style="115" customWidth="1"/>
    <col min="3843" max="3844" width="13.42578125" style="115" customWidth="1"/>
    <col min="3845" max="4096" width="9.140625" style="115"/>
    <col min="4097" max="4097" width="4" style="115" customWidth="1"/>
    <col min="4098" max="4098" width="63.28515625" style="115" customWidth="1"/>
    <col min="4099" max="4100" width="13.42578125" style="115" customWidth="1"/>
    <col min="4101" max="4352" width="9.140625" style="115"/>
    <col min="4353" max="4353" width="4" style="115" customWidth="1"/>
    <col min="4354" max="4354" width="63.28515625" style="115" customWidth="1"/>
    <col min="4355" max="4356" width="13.42578125" style="115" customWidth="1"/>
    <col min="4357" max="4608" width="9.140625" style="115"/>
    <col min="4609" max="4609" width="4" style="115" customWidth="1"/>
    <col min="4610" max="4610" width="63.28515625" style="115" customWidth="1"/>
    <col min="4611" max="4612" width="13.42578125" style="115" customWidth="1"/>
    <col min="4613" max="4864" width="9.140625" style="115"/>
    <col min="4865" max="4865" width="4" style="115" customWidth="1"/>
    <col min="4866" max="4866" width="63.28515625" style="115" customWidth="1"/>
    <col min="4867" max="4868" width="13.42578125" style="115" customWidth="1"/>
    <col min="4869" max="5120" width="9.140625" style="115"/>
    <col min="5121" max="5121" width="4" style="115" customWidth="1"/>
    <col min="5122" max="5122" width="63.28515625" style="115" customWidth="1"/>
    <col min="5123" max="5124" width="13.42578125" style="115" customWidth="1"/>
    <col min="5125" max="5376" width="9.140625" style="115"/>
    <col min="5377" max="5377" width="4" style="115" customWidth="1"/>
    <col min="5378" max="5378" width="63.28515625" style="115" customWidth="1"/>
    <col min="5379" max="5380" width="13.42578125" style="115" customWidth="1"/>
    <col min="5381" max="5632" width="9.140625" style="115"/>
    <col min="5633" max="5633" width="4" style="115" customWidth="1"/>
    <col min="5634" max="5634" width="63.28515625" style="115" customWidth="1"/>
    <col min="5635" max="5636" width="13.42578125" style="115" customWidth="1"/>
    <col min="5637" max="5888" width="9.140625" style="115"/>
    <col min="5889" max="5889" width="4" style="115" customWidth="1"/>
    <col min="5890" max="5890" width="63.28515625" style="115" customWidth="1"/>
    <col min="5891" max="5892" width="13.42578125" style="115" customWidth="1"/>
    <col min="5893" max="6144" width="9.140625" style="115"/>
    <col min="6145" max="6145" width="4" style="115" customWidth="1"/>
    <col min="6146" max="6146" width="63.28515625" style="115" customWidth="1"/>
    <col min="6147" max="6148" width="13.42578125" style="115" customWidth="1"/>
    <col min="6149" max="6400" width="9.140625" style="115"/>
    <col min="6401" max="6401" width="4" style="115" customWidth="1"/>
    <col min="6402" max="6402" width="63.28515625" style="115" customWidth="1"/>
    <col min="6403" max="6404" width="13.42578125" style="115" customWidth="1"/>
    <col min="6405" max="6656" width="9.140625" style="115"/>
    <col min="6657" max="6657" width="4" style="115" customWidth="1"/>
    <col min="6658" max="6658" width="63.28515625" style="115" customWidth="1"/>
    <col min="6659" max="6660" width="13.42578125" style="115" customWidth="1"/>
    <col min="6661" max="6912" width="9.140625" style="115"/>
    <col min="6913" max="6913" width="4" style="115" customWidth="1"/>
    <col min="6914" max="6914" width="63.28515625" style="115" customWidth="1"/>
    <col min="6915" max="6916" width="13.42578125" style="115" customWidth="1"/>
    <col min="6917" max="7168" width="9.140625" style="115"/>
    <col min="7169" max="7169" width="4" style="115" customWidth="1"/>
    <col min="7170" max="7170" width="63.28515625" style="115" customWidth="1"/>
    <col min="7171" max="7172" width="13.42578125" style="115" customWidth="1"/>
    <col min="7173" max="7424" width="9.140625" style="115"/>
    <col min="7425" max="7425" width="4" style="115" customWidth="1"/>
    <col min="7426" max="7426" width="63.28515625" style="115" customWidth="1"/>
    <col min="7427" max="7428" width="13.42578125" style="115" customWidth="1"/>
    <col min="7429" max="7680" width="9.140625" style="115"/>
    <col min="7681" max="7681" width="4" style="115" customWidth="1"/>
    <col min="7682" max="7682" width="63.28515625" style="115" customWidth="1"/>
    <col min="7683" max="7684" width="13.42578125" style="115" customWidth="1"/>
    <col min="7685" max="7936" width="9.140625" style="115"/>
    <col min="7937" max="7937" width="4" style="115" customWidth="1"/>
    <col min="7938" max="7938" width="63.28515625" style="115" customWidth="1"/>
    <col min="7939" max="7940" width="13.42578125" style="115" customWidth="1"/>
    <col min="7941" max="8192" width="9.140625" style="115"/>
    <col min="8193" max="8193" width="4" style="115" customWidth="1"/>
    <col min="8194" max="8194" width="63.28515625" style="115" customWidth="1"/>
    <col min="8195" max="8196" width="13.42578125" style="115" customWidth="1"/>
    <col min="8197" max="8448" width="9.140625" style="115"/>
    <col min="8449" max="8449" width="4" style="115" customWidth="1"/>
    <col min="8450" max="8450" width="63.28515625" style="115" customWidth="1"/>
    <col min="8451" max="8452" width="13.42578125" style="115" customWidth="1"/>
    <col min="8453" max="8704" width="9.140625" style="115"/>
    <col min="8705" max="8705" width="4" style="115" customWidth="1"/>
    <col min="8706" max="8706" width="63.28515625" style="115" customWidth="1"/>
    <col min="8707" max="8708" width="13.42578125" style="115" customWidth="1"/>
    <col min="8709" max="8960" width="9.140625" style="115"/>
    <col min="8961" max="8961" width="4" style="115" customWidth="1"/>
    <col min="8962" max="8962" width="63.28515625" style="115" customWidth="1"/>
    <col min="8963" max="8964" width="13.42578125" style="115" customWidth="1"/>
    <col min="8965" max="9216" width="9.140625" style="115"/>
    <col min="9217" max="9217" width="4" style="115" customWidth="1"/>
    <col min="9218" max="9218" width="63.28515625" style="115" customWidth="1"/>
    <col min="9219" max="9220" width="13.42578125" style="115" customWidth="1"/>
    <col min="9221" max="9472" width="9.140625" style="115"/>
    <col min="9473" max="9473" width="4" style="115" customWidth="1"/>
    <col min="9474" max="9474" width="63.28515625" style="115" customWidth="1"/>
    <col min="9475" max="9476" width="13.42578125" style="115" customWidth="1"/>
    <col min="9477" max="9728" width="9.140625" style="115"/>
    <col min="9729" max="9729" width="4" style="115" customWidth="1"/>
    <col min="9730" max="9730" width="63.28515625" style="115" customWidth="1"/>
    <col min="9731" max="9732" width="13.42578125" style="115" customWidth="1"/>
    <col min="9733" max="9984" width="9.140625" style="115"/>
    <col min="9985" max="9985" width="4" style="115" customWidth="1"/>
    <col min="9986" max="9986" width="63.28515625" style="115" customWidth="1"/>
    <col min="9987" max="9988" width="13.42578125" style="115" customWidth="1"/>
    <col min="9989" max="10240" width="9.140625" style="115"/>
    <col min="10241" max="10241" width="4" style="115" customWidth="1"/>
    <col min="10242" max="10242" width="63.28515625" style="115" customWidth="1"/>
    <col min="10243" max="10244" width="13.42578125" style="115" customWidth="1"/>
    <col min="10245" max="10496" width="9.140625" style="115"/>
    <col min="10497" max="10497" width="4" style="115" customWidth="1"/>
    <col min="10498" max="10498" width="63.28515625" style="115" customWidth="1"/>
    <col min="10499" max="10500" width="13.42578125" style="115" customWidth="1"/>
    <col min="10501" max="10752" width="9.140625" style="115"/>
    <col min="10753" max="10753" width="4" style="115" customWidth="1"/>
    <col min="10754" max="10754" width="63.28515625" style="115" customWidth="1"/>
    <col min="10755" max="10756" width="13.42578125" style="115" customWidth="1"/>
    <col min="10757" max="11008" width="9.140625" style="115"/>
    <col min="11009" max="11009" width="4" style="115" customWidth="1"/>
    <col min="11010" max="11010" width="63.28515625" style="115" customWidth="1"/>
    <col min="11011" max="11012" width="13.42578125" style="115" customWidth="1"/>
    <col min="11013" max="11264" width="9.140625" style="115"/>
    <col min="11265" max="11265" width="4" style="115" customWidth="1"/>
    <col min="11266" max="11266" width="63.28515625" style="115" customWidth="1"/>
    <col min="11267" max="11268" width="13.42578125" style="115" customWidth="1"/>
    <col min="11269" max="11520" width="9.140625" style="115"/>
    <col min="11521" max="11521" width="4" style="115" customWidth="1"/>
    <col min="11522" max="11522" width="63.28515625" style="115" customWidth="1"/>
    <col min="11523" max="11524" width="13.42578125" style="115" customWidth="1"/>
    <col min="11525" max="11776" width="9.140625" style="115"/>
    <col min="11777" max="11777" width="4" style="115" customWidth="1"/>
    <col min="11778" max="11778" width="63.28515625" style="115" customWidth="1"/>
    <col min="11779" max="11780" width="13.42578125" style="115" customWidth="1"/>
    <col min="11781" max="12032" width="9.140625" style="115"/>
    <col min="12033" max="12033" width="4" style="115" customWidth="1"/>
    <col min="12034" max="12034" width="63.28515625" style="115" customWidth="1"/>
    <col min="12035" max="12036" width="13.42578125" style="115" customWidth="1"/>
    <col min="12037" max="12288" width="9.140625" style="115"/>
    <col min="12289" max="12289" width="4" style="115" customWidth="1"/>
    <col min="12290" max="12290" width="63.28515625" style="115" customWidth="1"/>
    <col min="12291" max="12292" width="13.42578125" style="115" customWidth="1"/>
    <col min="12293" max="12544" width="9.140625" style="115"/>
    <col min="12545" max="12545" width="4" style="115" customWidth="1"/>
    <col min="12546" max="12546" width="63.28515625" style="115" customWidth="1"/>
    <col min="12547" max="12548" width="13.42578125" style="115" customWidth="1"/>
    <col min="12549" max="12800" width="9.140625" style="115"/>
    <col min="12801" max="12801" width="4" style="115" customWidth="1"/>
    <col min="12802" max="12802" width="63.28515625" style="115" customWidth="1"/>
    <col min="12803" max="12804" width="13.42578125" style="115" customWidth="1"/>
    <col min="12805" max="13056" width="9.140625" style="115"/>
    <col min="13057" max="13057" width="4" style="115" customWidth="1"/>
    <col min="13058" max="13058" width="63.28515625" style="115" customWidth="1"/>
    <col min="13059" max="13060" width="13.42578125" style="115" customWidth="1"/>
    <col min="13061" max="13312" width="9.140625" style="115"/>
    <col min="13313" max="13313" width="4" style="115" customWidth="1"/>
    <col min="13314" max="13314" width="63.28515625" style="115" customWidth="1"/>
    <col min="13315" max="13316" width="13.42578125" style="115" customWidth="1"/>
    <col min="13317" max="13568" width="9.140625" style="115"/>
    <col min="13569" max="13569" width="4" style="115" customWidth="1"/>
    <col min="13570" max="13570" width="63.28515625" style="115" customWidth="1"/>
    <col min="13571" max="13572" width="13.42578125" style="115" customWidth="1"/>
    <col min="13573" max="13824" width="9.140625" style="115"/>
    <col min="13825" max="13825" width="4" style="115" customWidth="1"/>
    <col min="13826" max="13826" width="63.28515625" style="115" customWidth="1"/>
    <col min="13827" max="13828" width="13.42578125" style="115" customWidth="1"/>
    <col min="13829" max="14080" width="9.140625" style="115"/>
    <col min="14081" max="14081" width="4" style="115" customWidth="1"/>
    <col min="14082" max="14082" width="63.28515625" style="115" customWidth="1"/>
    <col min="14083" max="14084" width="13.42578125" style="115" customWidth="1"/>
    <col min="14085" max="14336" width="9.140625" style="115"/>
    <col min="14337" max="14337" width="4" style="115" customWidth="1"/>
    <col min="14338" max="14338" width="63.28515625" style="115" customWidth="1"/>
    <col min="14339" max="14340" width="13.42578125" style="115" customWidth="1"/>
    <col min="14341" max="14592" width="9.140625" style="115"/>
    <col min="14593" max="14593" width="4" style="115" customWidth="1"/>
    <col min="14594" max="14594" width="63.28515625" style="115" customWidth="1"/>
    <col min="14595" max="14596" width="13.42578125" style="115" customWidth="1"/>
    <col min="14597" max="14848" width="9.140625" style="115"/>
    <col min="14849" max="14849" width="4" style="115" customWidth="1"/>
    <col min="14850" max="14850" width="63.28515625" style="115" customWidth="1"/>
    <col min="14851" max="14852" width="13.42578125" style="115" customWidth="1"/>
    <col min="14853" max="15104" width="9.140625" style="115"/>
    <col min="15105" max="15105" width="4" style="115" customWidth="1"/>
    <col min="15106" max="15106" width="63.28515625" style="115" customWidth="1"/>
    <col min="15107" max="15108" width="13.42578125" style="115" customWidth="1"/>
    <col min="15109" max="15360" width="9.140625" style="115"/>
    <col min="15361" max="15361" width="4" style="115" customWidth="1"/>
    <col min="15362" max="15362" width="63.28515625" style="115" customWidth="1"/>
    <col min="15363" max="15364" width="13.42578125" style="115" customWidth="1"/>
    <col min="15365" max="15616" width="9.140625" style="115"/>
    <col min="15617" max="15617" width="4" style="115" customWidth="1"/>
    <col min="15618" max="15618" width="63.28515625" style="115" customWidth="1"/>
    <col min="15619" max="15620" width="13.42578125" style="115" customWidth="1"/>
    <col min="15621" max="15872" width="9.140625" style="115"/>
    <col min="15873" max="15873" width="4" style="115" customWidth="1"/>
    <col min="15874" max="15874" width="63.28515625" style="115" customWidth="1"/>
    <col min="15875" max="15876" width="13.42578125" style="115" customWidth="1"/>
    <col min="15877" max="16128" width="9.140625" style="115"/>
    <col min="16129" max="16129" width="4" style="115" customWidth="1"/>
    <col min="16130" max="16130" width="63.28515625" style="115" customWidth="1"/>
    <col min="16131" max="16132" width="13.42578125" style="115" customWidth="1"/>
    <col min="16133" max="16384" width="9.140625" style="115"/>
  </cols>
  <sheetData>
    <row r="1" spans="1:5" x14ac:dyDescent="0.25">
      <c r="B1" s="116" t="s">
        <v>281</v>
      </c>
    </row>
    <row r="2" spans="1:5" x14ac:dyDescent="0.25">
      <c r="B2" s="116" t="s">
        <v>282</v>
      </c>
    </row>
    <row r="3" spans="1:5" x14ac:dyDescent="0.25">
      <c r="B3" s="116" t="s">
        <v>283</v>
      </c>
    </row>
    <row r="4" spans="1:5" s="118" customFormat="1" x14ac:dyDescent="0.25">
      <c r="B4" s="116" t="s">
        <v>284</v>
      </c>
      <c r="C4" s="117"/>
    </row>
    <row r="5" spans="1:5" ht="15.75" thickBot="1" x14ac:dyDescent="0.3">
      <c r="D5" s="115" t="s">
        <v>285</v>
      </c>
    </row>
    <row r="6" spans="1:5" ht="30.75" thickBot="1" x14ac:dyDescent="0.3">
      <c r="A6" s="120"/>
      <c r="B6" s="121" t="s">
        <v>286</v>
      </c>
      <c r="C6" s="122" t="s">
        <v>287</v>
      </c>
      <c r="D6" s="122" t="s">
        <v>288</v>
      </c>
    </row>
    <row r="7" spans="1:5" ht="15.75" thickBot="1" x14ac:dyDescent="0.3">
      <c r="A7" s="123"/>
      <c r="B7" s="124" t="s">
        <v>9</v>
      </c>
      <c r="C7" s="120">
        <v>1</v>
      </c>
      <c r="D7" s="120">
        <v>2</v>
      </c>
    </row>
    <row r="8" spans="1:5" x14ac:dyDescent="0.25">
      <c r="A8" s="125" t="s">
        <v>289</v>
      </c>
      <c r="B8" s="126" t="s">
        <v>290</v>
      </c>
      <c r="C8" s="127"/>
      <c r="D8" s="128"/>
    </row>
    <row r="9" spans="1:5" ht="15.75" x14ac:dyDescent="0.25">
      <c r="A9" s="129" t="s">
        <v>291</v>
      </c>
      <c r="B9" s="130" t="s">
        <v>292</v>
      </c>
      <c r="C9" s="155">
        <v>-1111</v>
      </c>
      <c r="D9" s="156">
        <v>-3317</v>
      </c>
    </row>
    <row r="10" spans="1:5" ht="32.25" customHeight="1" x14ac:dyDescent="0.25">
      <c r="A10" s="129" t="s">
        <v>293</v>
      </c>
      <c r="B10" s="131" t="s">
        <v>294</v>
      </c>
      <c r="C10" s="155"/>
      <c r="D10" s="156"/>
    </row>
    <row r="11" spans="1:5" ht="15.75" x14ac:dyDescent="0.25">
      <c r="A11" s="129" t="s">
        <v>295</v>
      </c>
      <c r="B11" s="130" t="s">
        <v>296</v>
      </c>
      <c r="C11" s="155"/>
      <c r="D11" s="156"/>
    </row>
    <row r="12" spans="1:5" ht="15.75" x14ac:dyDescent="0.25">
      <c r="A12" s="129" t="s">
        <v>297</v>
      </c>
      <c r="B12" s="130" t="s">
        <v>298</v>
      </c>
      <c r="C12" s="155"/>
      <c r="D12" s="156"/>
    </row>
    <row r="13" spans="1:5" ht="15.75" x14ac:dyDescent="0.25">
      <c r="A13" s="129" t="s">
        <v>299</v>
      </c>
      <c r="B13" s="130" t="s">
        <v>300</v>
      </c>
      <c r="C13" s="155"/>
      <c r="D13" s="156"/>
    </row>
    <row r="14" spans="1:5" ht="15.75" x14ac:dyDescent="0.25">
      <c r="A14" s="129" t="s">
        <v>301</v>
      </c>
      <c r="B14" s="130" t="s">
        <v>302</v>
      </c>
      <c r="C14" s="155">
        <v>-1111</v>
      </c>
      <c r="D14" s="156">
        <v>-3317</v>
      </c>
      <c r="E14" s="132"/>
    </row>
    <row r="15" spans="1:5" ht="15.75" x14ac:dyDescent="0.25">
      <c r="A15" s="129" t="s">
        <v>303</v>
      </c>
      <c r="B15" s="130" t="s">
        <v>304</v>
      </c>
      <c r="C15" s="155"/>
      <c r="D15" s="156"/>
    </row>
    <row r="16" spans="1:5" ht="15.75" x14ac:dyDescent="0.25">
      <c r="A16" s="129" t="s">
        <v>295</v>
      </c>
      <c r="B16" s="130" t="s">
        <v>305</v>
      </c>
      <c r="C16" s="155">
        <v>3087</v>
      </c>
      <c r="D16" s="156">
        <v>2618</v>
      </c>
    </row>
    <row r="17" spans="1:6" ht="15.75" x14ac:dyDescent="0.25">
      <c r="A17" s="129" t="s">
        <v>297</v>
      </c>
      <c r="B17" s="130" t="s">
        <v>306</v>
      </c>
      <c r="C17" s="155"/>
      <c r="D17" s="156"/>
    </row>
    <row r="18" spans="1:6" ht="15.75" x14ac:dyDescent="0.25">
      <c r="A18" s="129" t="s">
        <v>299</v>
      </c>
      <c r="B18" s="130" t="s">
        <v>307</v>
      </c>
      <c r="C18" s="155"/>
      <c r="D18" s="156"/>
    </row>
    <row r="19" spans="1:6" ht="15.75" x14ac:dyDescent="0.25">
      <c r="A19" s="129" t="s">
        <v>308</v>
      </c>
      <c r="B19" s="130" t="s">
        <v>309</v>
      </c>
      <c r="C19" s="155"/>
      <c r="D19" s="156"/>
    </row>
    <row r="20" spans="1:6" ht="15.75" x14ac:dyDescent="0.25">
      <c r="A20" s="129" t="s">
        <v>295</v>
      </c>
      <c r="B20" s="130" t="s">
        <v>310</v>
      </c>
      <c r="C20" s="155">
        <v>24</v>
      </c>
      <c r="D20" s="156">
        <v>89</v>
      </c>
      <c r="F20" s="132"/>
    </row>
    <row r="21" spans="1:6" ht="15.75" x14ac:dyDescent="0.25">
      <c r="A21" s="129" t="s">
        <v>297</v>
      </c>
      <c r="B21" s="130" t="s">
        <v>311</v>
      </c>
      <c r="C21" s="155"/>
      <c r="D21" s="156"/>
    </row>
    <row r="22" spans="1:6" ht="15.75" x14ac:dyDescent="0.25">
      <c r="A22" s="129" t="s">
        <v>299</v>
      </c>
      <c r="B22" s="130" t="s">
        <v>312</v>
      </c>
      <c r="C22" s="155">
        <v>-50899</v>
      </c>
      <c r="D22" s="156">
        <v>-41880</v>
      </c>
      <c r="F22" s="132"/>
    </row>
    <row r="23" spans="1:6" ht="15.75" x14ac:dyDescent="0.25">
      <c r="A23" s="129" t="s">
        <v>313</v>
      </c>
      <c r="B23" s="130" t="s">
        <v>314</v>
      </c>
      <c r="C23" s="155">
        <v>36457</v>
      </c>
      <c r="D23" s="156">
        <v>52893</v>
      </c>
    </row>
    <row r="24" spans="1:6" ht="15.75" x14ac:dyDescent="0.25">
      <c r="A24" s="129" t="s">
        <v>315</v>
      </c>
      <c r="B24" s="130" t="s">
        <v>316</v>
      </c>
      <c r="C24" s="155">
        <v>-395</v>
      </c>
      <c r="D24" s="156">
        <v>-275</v>
      </c>
    </row>
    <row r="25" spans="1:6" ht="15.75" x14ac:dyDescent="0.25">
      <c r="A25" s="133" t="s">
        <v>317</v>
      </c>
      <c r="B25" s="134" t="s">
        <v>318</v>
      </c>
      <c r="C25" s="135">
        <v>-12837</v>
      </c>
      <c r="D25" s="136">
        <v>10128</v>
      </c>
    </row>
    <row r="26" spans="1:6" ht="15.75" x14ac:dyDescent="0.25">
      <c r="A26" s="129" t="s">
        <v>319</v>
      </c>
      <c r="B26" s="130" t="s">
        <v>320</v>
      </c>
      <c r="C26" s="155">
        <v>0</v>
      </c>
      <c r="D26" s="156">
        <v>0</v>
      </c>
    </row>
    <row r="27" spans="1:6" ht="15.75" x14ac:dyDescent="0.25">
      <c r="A27" s="129" t="s">
        <v>295</v>
      </c>
      <c r="B27" s="130" t="s">
        <v>321</v>
      </c>
      <c r="C27" s="155"/>
      <c r="D27" s="156"/>
    </row>
    <row r="28" spans="1:6" ht="15.75" x14ac:dyDescent="0.25">
      <c r="A28" s="129" t="s">
        <v>297</v>
      </c>
      <c r="B28" s="130" t="s">
        <v>322</v>
      </c>
      <c r="C28" s="155"/>
      <c r="D28" s="156"/>
    </row>
    <row r="29" spans="1:6" ht="15.75" x14ac:dyDescent="0.25">
      <c r="A29" s="129"/>
      <c r="B29" s="134" t="s">
        <v>323</v>
      </c>
      <c r="C29" s="135">
        <v>-12837</v>
      </c>
      <c r="D29" s="136">
        <v>10128</v>
      </c>
    </row>
    <row r="30" spans="1:6" ht="15.75" x14ac:dyDescent="0.25">
      <c r="A30" s="137" t="s">
        <v>324</v>
      </c>
      <c r="B30" s="138" t="s">
        <v>325</v>
      </c>
      <c r="C30" s="157"/>
      <c r="D30" s="156"/>
    </row>
    <row r="31" spans="1:6" ht="29.25" customHeight="1" x14ac:dyDescent="0.25">
      <c r="A31" s="129" t="s">
        <v>291</v>
      </c>
      <c r="B31" s="131" t="s">
        <v>326</v>
      </c>
      <c r="C31" s="157"/>
      <c r="D31" s="156"/>
    </row>
    <row r="32" spans="1:6" ht="15.75" x14ac:dyDescent="0.25">
      <c r="A32" s="129" t="s">
        <v>293</v>
      </c>
      <c r="B32" s="130" t="s">
        <v>309</v>
      </c>
      <c r="C32" s="155"/>
      <c r="D32" s="156"/>
    </row>
    <row r="33" spans="1:5" ht="15.75" x14ac:dyDescent="0.25">
      <c r="A33" s="129" t="s">
        <v>295</v>
      </c>
      <c r="B33" s="130" t="s">
        <v>327</v>
      </c>
      <c r="C33" s="155">
        <v>-2339</v>
      </c>
      <c r="D33" s="156">
        <v>-23174</v>
      </c>
    </row>
    <row r="34" spans="1:5" ht="15.75" x14ac:dyDescent="0.25">
      <c r="A34" s="129" t="s">
        <v>297</v>
      </c>
      <c r="B34" s="130" t="s">
        <v>328</v>
      </c>
      <c r="C34" s="155"/>
      <c r="D34" s="156"/>
    </row>
    <row r="35" spans="1:5" ht="15.75" x14ac:dyDescent="0.25">
      <c r="A35" s="129" t="s">
        <v>299</v>
      </c>
      <c r="B35" s="130" t="s">
        <v>329</v>
      </c>
      <c r="C35" s="155"/>
      <c r="D35" s="156"/>
    </row>
    <row r="36" spans="1:5" ht="15.75" x14ac:dyDescent="0.25">
      <c r="A36" s="129" t="s">
        <v>313</v>
      </c>
      <c r="B36" s="130" t="s">
        <v>330</v>
      </c>
      <c r="C36" s="155"/>
      <c r="D36" s="156"/>
    </row>
    <row r="37" spans="1:5" ht="15.75" x14ac:dyDescent="0.25">
      <c r="A37" s="129" t="s">
        <v>315</v>
      </c>
      <c r="B37" s="130" t="s">
        <v>331</v>
      </c>
      <c r="C37" s="155">
        <v>1449</v>
      </c>
      <c r="D37" s="156">
        <v>-279</v>
      </c>
    </row>
    <row r="38" spans="1:5" ht="15.75" x14ac:dyDescent="0.25">
      <c r="A38" s="129"/>
      <c r="B38" s="134" t="s">
        <v>332</v>
      </c>
      <c r="C38" s="135">
        <v>-890</v>
      </c>
      <c r="D38" s="136">
        <v>-23453</v>
      </c>
    </row>
    <row r="39" spans="1:5" ht="15.75" x14ac:dyDescent="0.25">
      <c r="A39" s="137" t="s">
        <v>333</v>
      </c>
      <c r="B39" s="138" t="s">
        <v>334</v>
      </c>
      <c r="C39" s="155"/>
      <c r="D39" s="156"/>
    </row>
    <row r="40" spans="1:5" ht="32.25" customHeight="1" x14ac:dyDescent="0.25">
      <c r="A40" s="129" t="s">
        <v>291</v>
      </c>
      <c r="B40" s="131" t="s">
        <v>335</v>
      </c>
      <c r="C40" s="157"/>
      <c r="D40" s="156"/>
    </row>
    <row r="41" spans="1:5" ht="15.75" x14ac:dyDescent="0.25">
      <c r="A41" s="129" t="s">
        <v>293</v>
      </c>
      <c r="B41" s="130" t="s">
        <v>309</v>
      </c>
      <c r="C41" s="157"/>
      <c r="D41" s="156"/>
    </row>
    <row r="42" spans="1:5" ht="15.75" x14ac:dyDescent="0.25">
      <c r="A42" s="129" t="s">
        <v>295</v>
      </c>
      <c r="B42" s="130" t="s">
        <v>336</v>
      </c>
      <c r="C42" s="157"/>
      <c r="D42" s="156"/>
    </row>
    <row r="43" spans="1:5" ht="15.75" x14ac:dyDescent="0.25">
      <c r="A43" s="129" t="s">
        <v>297</v>
      </c>
      <c r="B43" s="130" t="s">
        <v>337</v>
      </c>
      <c r="C43" s="155"/>
      <c r="D43" s="156"/>
    </row>
    <row r="44" spans="1:5" ht="15.75" x14ac:dyDescent="0.25">
      <c r="A44" s="129" t="s">
        <v>299</v>
      </c>
      <c r="B44" s="130" t="s">
        <v>338</v>
      </c>
      <c r="C44" s="155">
        <v>13694</v>
      </c>
      <c r="D44" s="156">
        <v>2569</v>
      </c>
    </row>
    <row r="45" spans="1:5" ht="15.75" x14ac:dyDescent="0.25">
      <c r="A45" s="129" t="s">
        <v>313</v>
      </c>
      <c r="B45" s="130" t="s">
        <v>339</v>
      </c>
      <c r="C45" s="155"/>
      <c r="D45" s="156"/>
    </row>
    <row r="46" spans="1:5" ht="15.75" x14ac:dyDescent="0.25">
      <c r="A46" s="129" t="s">
        <v>315</v>
      </c>
      <c r="B46" s="130" t="s">
        <v>340</v>
      </c>
      <c r="C46" s="158"/>
      <c r="D46" s="159"/>
    </row>
    <row r="47" spans="1:5" ht="15.75" x14ac:dyDescent="0.25">
      <c r="A47" s="129" t="s">
        <v>301</v>
      </c>
      <c r="B47" s="130" t="s">
        <v>341</v>
      </c>
      <c r="C47" s="155">
        <v>183</v>
      </c>
      <c r="D47" s="156">
        <v>1940</v>
      </c>
      <c r="E47" s="132"/>
    </row>
    <row r="48" spans="1:5" ht="15.75" x14ac:dyDescent="0.25">
      <c r="A48" s="129"/>
      <c r="B48" s="134" t="s">
        <v>342</v>
      </c>
      <c r="C48" s="139">
        <v>13877</v>
      </c>
      <c r="D48" s="136">
        <v>4509</v>
      </c>
    </row>
    <row r="49" spans="1:5" ht="15.75" x14ac:dyDescent="0.25">
      <c r="A49" s="137" t="s">
        <v>343</v>
      </c>
      <c r="B49" s="138" t="s">
        <v>344</v>
      </c>
      <c r="C49" s="140">
        <v>150</v>
      </c>
      <c r="D49" s="141">
        <v>-8816</v>
      </c>
    </row>
    <row r="50" spans="1:5" ht="15.75" x14ac:dyDescent="0.25">
      <c r="A50" s="137" t="s">
        <v>345</v>
      </c>
      <c r="B50" s="138" t="s">
        <v>346</v>
      </c>
      <c r="C50" s="155">
        <v>9258</v>
      </c>
      <c r="D50" s="156">
        <v>18074</v>
      </c>
    </row>
    <row r="51" spans="1:5" ht="16.5" thickBot="1" x14ac:dyDescent="0.3">
      <c r="A51" s="142" t="s">
        <v>347</v>
      </c>
      <c r="B51" s="143" t="s">
        <v>348</v>
      </c>
      <c r="C51" s="160">
        <v>9408</v>
      </c>
      <c r="D51" s="161">
        <v>9258</v>
      </c>
    </row>
    <row r="52" spans="1:5" s="117" customFormat="1" x14ac:dyDescent="0.25">
      <c r="B52" s="144"/>
      <c r="C52" s="145"/>
      <c r="D52" s="146"/>
    </row>
    <row r="53" spans="1:5" s="117" customFormat="1" x14ac:dyDescent="0.25">
      <c r="B53" s="144"/>
      <c r="C53" s="147"/>
      <c r="D53" s="147"/>
    </row>
    <row r="54" spans="1:5" s="117" customFormat="1" x14ac:dyDescent="0.25">
      <c r="B54" s="144"/>
      <c r="C54" s="145"/>
      <c r="D54" s="145"/>
    </row>
    <row r="55" spans="1:5" s="148" customFormat="1" ht="16.5" customHeight="1" x14ac:dyDescent="0.25">
      <c r="B55" s="149" t="s">
        <v>68</v>
      </c>
      <c r="C55" s="150" t="s">
        <v>349</v>
      </c>
      <c r="D55" s="150"/>
    </row>
    <row r="56" spans="1:5" s="148" customFormat="1" x14ac:dyDescent="0.25">
      <c r="B56" s="149" t="s">
        <v>350</v>
      </c>
      <c r="C56" s="150" t="s">
        <v>351</v>
      </c>
      <c r="D56" s="151" t="s">
        <v>352</v>
      </c>
    </row>
    <row r="57" spans="1:5" x14ac:dyDescent="0.25">
      <c r="B57" s="152"/>
      <c r="C57" s="153"/>
      <c r="E57" s="154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ОПР м.12.19г. в хил. лв.</vt:lpstr>
      <vt:lpstr>Баланс актив</vt:lpstr>
      <vt:lpstr>Баланс пасив</vt:lpstr>
      <vt:lpstr>ПП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2020-06-22T14:20:33Z</dcterms:modified>
</cp:coreProperties>
</file>